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E:\Домашний компьютер\Рейтинговое агентство\Рейтинги ESG\Рейтинг отчетов\2023\Отчеты\"/>
    </mc:Choice>
  </mc:AlternateContent>
  <xr:revisionPtr revIDLastSave="0" documentId="8_{284EA2FD-AFC7-41B1-B2EB-66BBA6D33F49}" xr6:coauthVersionLast="47" xr6:coauthVersionMax="47" xr10:uidLastSave="{00000000-0000-0000-0000-000000000000}"/>
  <bookViews>
    <workbookView xWindow="-110" yWindow="-110" windowWidth="19420" windowHeight="10420" tabRatio="708" activeTab="3" xr2:uid="{00000000-000D-0000-FFFF-FFFF00000000}"/>
  </bookViews>
  <sheets>
    <sheet name="индекс" sheetId="25" r:id="rId1"/>
    <sheet name="Климат старый" sheetId="11" state="hidden" r:id="rId2"/>
    <sheet name="Климат нов полн" sheetId="28" state="hidden" r:id="rId3"/>
    <sheet name="Климат" sheetId="31" r:id="rId4"/>
    <sheet name="Энергия" sheetId="12" r:id="rId5"/>
    <sheet name="вода" sheetId="3" state="hidden" r:id="rId6"/>
    <sheet name="ИСУ" sheetId="13" r:id="rId7"/>
    <sheet name="выбросы" sheetId="4" state="hidden" r:id="rId8"/>
    <sheet name="Вода " sheetId="19" r:id="rId9"/>
    <sheet name="Выбросы " sheetId="20" r:id="rId10"/>
    <sheet name="отходы" sheetId="5" state="hidden" r:id="rId11"/>
    <sheet name="Земля и Отходы" sheetId="21" r:id="rId12"/>
    <sheet name="Промбезопасность" sheetId="14" r:id="rId13"/>
    <sheet name="Охрана труда" sheetId="27" r:id="rId14"/>
    <sheet name="Работники" sheetId="7" r:id="rId15"/>
    <sheet name="Корп управление" sheetId="1" r:id="rId16"/>
  </sheets>
  <definedNames>
    <definedName name="_ftn1" localSheetId="7">выбросы!#REF!</definedName>
    <definedName name="_ftnref1" localSheetId="7">выбросы!#REF!</definedName>
    <definedName name="OLE_LINK5" localSheetId="3">Климат!#REF!</definedName>
    <definedName name="OLE_LINK5" localSheetId="2">'Климат нов полн'!#REF!</definedName>
    <definedName name="OLE_LINK5" localSheetId="1">'Климат старый'!#REF!</definedName>
    <definedName name="_xlnm.Print_Area" localSheetId="3">Климат!$A$1:$AD$85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4" i="21" l="1"/>
  <c r="C40" i="21" l="1"/>
  <c r="D38" i="21" s="1"/>
  <c r="D40" i="21" s="1"/>
  <c r="E38" i="21" s="1"/>
  <c r="E40" i="21" s="1"/>
  <c r="F38" i="21" s="1"/>
  <c r="F40" i="21" s="1"/>
  <c r="G38" i="21" s="1"/>
  <c r="G40" i="21" s="1"/>
  <c r="C32" i="13"/>
  <c r="E32" i="13"/>
  <c r="F32" i="13"/>
  <c r="G32" i="13"/>
  <c r="D32" i="13"/>
  <c r="G56" i="12"/>
  <c r="G68" i="12" s="1"/>
  <c r="G29" i="12"/>
  <c r="G28" i="12" s="1"/>
  <c r="G27" i="12" s="1"/>
  <c r="G61" i="31"/>
  <c r="F61" i="31"/>
  <c r="E61" i="31"/>
  <c r="D61" i="31"/>
  <c r="C61" i="31"/>
  <c r="F27" i="31"/>
  <c r="F47" i="31" s="1"/>
  <c r="G5" i="12"/>
  <c r="G4" i="12" s="1"/>
  <c r="G12" i="12"/>
  <c r="G63" i="12"/>
  <c r="C28" i="12"/>
  <c r="C9" i="27"/>
  <c r="G9" i="27"/>
  <c r="F9" i="27"/>
  <c r="E9" i="27"/>
  <c r="D9" i="27"/>
  <c r="G56" i="19"/>
  <c r="G205" i="7"/>
  <c r="G164" i="7"/>
  <c r="G7" i="21"/>
  <c r="G4" i="21"/>
  <c r="G59" i="21"/>
  <c r="G62" i="21"/>
  <c r="G46" i="21" s="1"/>
  <c r="G48" i="21"/>
  <c r="F4" i="20"/>
  <c r="F55" i="20"/>
  <c r="F62" i="21"/>
  <c r="G77" i="21"/>
  <c r="E59" i="21"/>
  <c r="G13" i="21"/>
  <c r="F7" i="21"/>
  <c r="F4" i="21"/>
  <c r="D4" i="21"/>
  <c r="C4" i="21"/>
  <c r="G140" i="19"/>
  <c r="G139" i="19"/>
  <c r="G141" i="19"/>
  <c r="G100" i="19"/>
  <c r="G208" i="7"/>
  <c r="D15" i="19"/>
  <c r="E15" i="19"/>
  <c r="F15" i="19"/>
  <c r="G15" i="19"/>
  <c r="C15" i="19"/>
  <c r="C14" i="19"/>
  <c r="D14" i="19"/>
  <c r="E14" i="19"/>
  <c r="F14" i="19"/>
  <c r="G14" i="19"/>
  <c r="G19" i="21"/>
  <c r="G16" i="21"/>
  <c r="F99" i="21"/>
  <c r="F67" i="21"/>
  <c r="F26" i="21"/>
  <c r="F13" i="21"/>
  <c r="E5" i="21"/>
  <c r="E4" i="21"/>
  <c r="F27" i="19"/>
  <c r="G26" i="21"/>
  <c r="G10" i="21"/>
  <c r="F10" i="21"/>
  <c r="G74" i="12"/>
  <c r="G99" i="21"/>
  <c r="G92" i="21"/>
  <c r="G88" i="21"/>
  <c r="G78" i="21"/>
  <c r="G66" i="21"/>
  <c r="G65" i="21" s="1"/>
  <c r="G54" i="21"/>
  <c r="G51" i="21"/>
  <c r="G69" i="20"/>
  <c r="G67" i="20"/>
  <c r="G66" i="20"/>
  <c r="G60" i="20"/>
  <c r="G58" i="20"/>
  <c r="G57" i="20"/>
  <c r="G51" i="20"/>
  <c r="G49" i="20"/>
  <c r="G48" i="20"/>
  <c r="G46" i="20" s="1"/>
  <c r="G42" i="20"/>
  <c r="G41" i="20"/>
  <c r="G40" i="20"/>
  <c r="G39" i="20"/>
  <c r="G33" i="20"/>
  <c r="G24" i="20"/>
  <c r="G30" i="20"/>
  <c r="G22" i="20"/>
  <c r="G21" i="20"/>
  <c r="G15" i="20"/>
  <c r="G10" i="20"/>
  <c r="G6" i="20"/>
  <c r="G5" i="20"/>
  <c r="G46" i="19"/>
  <c r="G128" i="19"/>
  <c r="G125" i="19" s="1"/>
  <c r="G127" i="19"/>
  <c r="G124" i="19" s="1"/>
  <c r="G170" i="7"/>
  <c r="G254" i="7"/>
  <c r="F250" i="7"/>
  <c r="G250" i="7"/>
  <c r="G36" i="7"/>
  <c r="G40" i="7" s="1"/>
  <c r="G41" i="7"/>
  <c r="G44" i="7"/>
  <c r="G21" i="13"/>
  <c r="G24" i="13"/>
  <c r="G90" i="7"/>
  <c r="G86" i="7"/>
  <c r="F86" i="7"/>
  <c r="G50" i="7"/>
  <c r="G61" i="7" s="1"/>
  <c r="G10" i="7"/>
  <c r="G13" i="27"/>
  <c r="G62" i="12"/>
  <c r="G65" i="12"/>
  <c r="G20" i="1"/>
  <c r="G16" i="1"/>
  <c r="G15" i="1"/>
  <c r="G10" i="1"/>
  <c r="D47" i="31"/>
  <c r="E47" i="31"/>
  <c r="G47" i="31"/>
  <c r="C47" i="31"/>
  <c r="G104" i="7"/>
  <c r="G99" i="7"/>
  <c r="G75" i="7"/>
  <c r="G20" i="7"/>
  <c r="G18" i="7"/>
  <c r="F40" i="13"/>
  <c r="G150" i="7"/>
  <c r="G73" i="7"/>
  <c r="G69" i="7"/>
  <c r="G67" i="7"/>
  <c r="G62" i="7"/>
  <c r="F25" i="28"/>
  <c r="G147" i="19"/>
  <c r="G144" i="19"/>
  <c r="G135" i="19"/>
  <c r="G132" i="19"/>
  <c r="G129" i="19"/>
  <c r="G115" i="19"/>
  <c r="G112" i="19"/>
  <c r="G109" i="19"/>
  <c r="G106" i="19"/>
  <c r="G101" i="19"/>
  <c r="G103" i="19"/>
  <c r="G53" i="19"/>
  <c r="G52" i="19" s="1"/>
  <c r="F34" i="19"/>
  <c r="G34" i="19"/>
  <c r="G37" i="19"/>
  <c r="G12" i="19" s="1"/>
  <c r="G31" i="19"/>
  <c r="G27" i="19"/>
  <c r="G24" i="19"/>
  <c r="G10" i="19"/>
  <c r="G70" i="19"/>
  <c r="G67" i="19"/>
  <c r="G64" i="19"/>
  <c r="H53" i="11"/>
  <c r="D10" i="11"/>
  <c r="D11" i="11"/>
  <c r="D14" i="11"/>
  <c r="D15" i="11"/>
  <c r="D23" i="11"/>
  <c r="D27" i="11"/>
  <c r="D31" i="11"/>
  <c r="D35" i="11"/>
  <c r="D45" i="11"/>
  <c r="D50" i="11"/>
  <c r="D72" i="11"/>
  <c r="D5" i="20"/>
  <c r="D6" i="20"/>
  <c r="C37" i="20"/>
  <c r="D55" i="20"/>
  <c r="E77" i="21"/>
  <c r="E67" i="21" s="1"/>
  <c r="F51" i="21"/>
  <c r="E78" i="21"/>
  <c r="F22" i="14"/>
  <c r="F139" i="19"/>
  <c r="F127" i="19"/>
  <c r="F103" i="19"/>
  <c r="F64" i="20"/>
  <c r="F46" i="20"/>
  <c r="F19" i="20"/>
  <c r="F28" i="20"/>
  <c r="F140" i="19"/>
  <c r="F106" i="19"/>
  <c r="F100" i="19"/>
  <c r="G7" i="11"/>
  <c r="F21" i="13"/>
  <c r="E103" i="21"/>
  <c r="F81" i="7"/>
  <c r="F44" i="7"/>
  <c r="E44" i="7"/>
  <c r="D44" i="7"/>
  <c r="E41" i="7"/>
  <c r="D36" i="7"/>
  <c r="D39" i="7" s="1"/>
  <c r="F36" i="7"/>
  <c r="F40" i="7" s="1"/>
  <c r="E208" i="7"/>
  <c r="F208" i="7"/>
  <c r="E205" i="7"/>
  <c r="F205" i="7"/>
  <c r="C16" i="7"/>
  <c r="C18" i="7" s="1"/>
  <c r="E16" i="7"/>
  <c r="E20" i="7" s="1"/>
  <c r="F16" i="7"/>
  <c r="F18" i="7" s="1"/>
  <c r="C10" i="7"/>
  <c r="D10" i="7"/>
  <c r="E10" i="7"/>
  <c r="F10" i="7"/>
  <c r="F24" i="12"/>
  <c r="F53" i="19"/>
  <c r="F64" i="19"/>
  <c r="F67" i="19"/>
  <c r="F11" i="19"/>
  <c r="D24" i="19"/>
  <c r="F10" i="19"/>
  <c r="F128" i="19"/>
  <c r="F129" i="19"/>
  <c r="F112" i="19"/>
  <c r="F109" i="19"/>
  <c r="F115" i="19"/>
  <c r="E112" i="19"/>
  <c r="F144" i="19"/>
  <c r="G13" i="11"/>
  <c r="G9" i="11"/>
  <c r="G6" i="11"/>
  <c r="G53" i="11" s="1"/>
  <c r="G69" i="11"/>
  <c r="G72" i="11" s="1"/>
  <c r="G50" i="11"/>
  <c r="G45" i="11"/>
  <c r="G35" i="11"/>
  <c r="G31" i="11"/>
  <c r="G27" i="11"/>
  <c r="G23" i="11"/>
  <c r="F74" i="21"/>
  <c r="F68" i="21" s="1"/>
  <c r="F71" i="21" s="1"/>
  <c r="F74" i="12"/>
  <c r="F63" i="12"/>
  <c r="F62" i="12"/>
  <c r="F56" i="12"/>
  <c r="F68" i="12" s="1"/>
  <c r="C24" i="13"/>
  <c r="D24" i="13"/>
  <c r="E24" i="13"/>
  <c r="E21" i="13"/>
  <c r="F24" i="13"/>
  <c r="C21" i="13"/>
  <c r="D21" i="13"/>
  <c r="D18" i="13" s="1"/>
  <c r="F78" i="21"/>
  <c r="F59" i="21"/>
  <c r="F54" i="21"/>
  <c r="F48" i="21"/>
  <c r="F46" i="19"/>
  <c r="E46" i="19"/>
  <c r="F24" i="19"/>
  <c r="F23" i="19" s="1"/>
  <c r="F56" i="19"/>
  <c r="F52" i="19" s="1"/>
  <c r="E127" i="19"/>
  <c r="F31" i="19"/>
  <c r="F30" i="19" s="1"/>
  <c r="D254" i="7"/>
  <c r="E254" i="7"/>
  <c r="F254" i="7"/>
  <c r="C254" i="7"/>
  <c r="C250" i="7"/>
  <c r="D250" i="7"/>
  <c r="E250" i="7"/>
  <c r="F170" i="7"/>
  <c r="F164" i="7"/>
  <c r="C150" i="7"/>
  <c r="D150" i="7"/>
  <c r="E150" i="7"/>
  <c r="F150" i="7"/>
  <c r="C104" i="7"/>
  <c r="D104" i="7"/>
  <c r="E104" i="7"/>
  <c r="F104" i="7"/>
  <c r="C90" i="7"/>
  <c r="D90" i="7"/>
  <c r="E90" i="7"/>
  <c r="C99" i="7"/>
  <c r="D99" i="7"/>
  <c r="E99" i="7"/>
  <c r="F99" i="7"/>
  <c r="F90" i="7"/>
  <c r="D75" i="7"/>
  <c r="E75" i="7"/>
  <c r="F75" i="7"/>
  <c r="D73" i="7"/>
  <c r="E73" i="7"/>
  <c r="F73" i="7"/>
  <c r="D69" i="7"/>
  <c r="E69" i="7"/>
  <c r="F69" i="7"/>
  <c r="D67" i="7"/>
  <c r="E67" i="7"/>
  <c r="F67" i="7"/>
  <c r="F50" i="7"/>
  <c r="F55" i="7" s="1"/>
  <c r="F33" i="14"/>
  <c r="E24" i="12"/>
  <c r="E28" i="12"/>
  <c r="E27" i="12" s="1"/>
  <c r="D24" i="12"/>
  <c r="C24" i="12"/>
  <c r="D28" i="12"/>
  <c r="C27" i="12"/>
  <c r="F28" i="12"/>
  <c r="F27" i="12"/>
  <c r="F12" i="12"/>
  <c r="F5" i="12"/>
  <c r="E77" i="12"/>
  <c r="D77" i="12"/>
  <c r="C56" i="12"/>
  <c r="C68" i="12" s="1"/>
  <c r="D56" i="12"/>
  <c r="D68" i="12" s="1"/>
  <c r="E56" i="12"/>
  <c r="E68" i="12" s="1"/>
  <c r="E71" i="7"/>
  <c r="E65" i="7"/>
  <c r="D62" i="7"/>
  <c r="E62" i="7"/>
  <c r="D61" i="7"/>
  <c r="E61" i="7"/>
  <c r="C77" i="12"/>
  <c r="D13" i="21"/>
  <c r="D10" i="21"/>
  <c r="D7" i="21"/>
  <c r="C65" i="12"/>
  <c r="D65" i="12"/>
  <c r="E65" i="12"/>
  <c r="E72" i="11"/>
  <c r="F72" i="11"/>
  <c r="C72" i="11"/>
  <c r="D107" i="21"/>
  <c r="F107" i="21"/>
  <c r="C107" i="21"/>
  <c r="D103" i="21"/>
  <c r="F103" i="21"/>
  <c r="C103" i="21"/>
  <c r="D99" i="21"/>
  <c r="C99" i="21"/>
  <c r="D92" i="21"/>
  <c r="E92" i="21"/>
  <c r="F92" i="21"/>
  <c r="C92" i="21"/>
  <c r="D88" i="21"/>
  <c r="E88" i="21"/>
  <c r="F88" i="21"/>
  <c r="C88" i="21"/>
  <c r="E74" i="21"/>
  <c r="E66" i="21" s="1"/>
  <c r="E62" i="21"/>
  <c r="D77" i="21"/>
  <c r="D74" i="21"/>
  <c r="D59" i="21"/>
  <c r="D56" i="7"/>
  <c r="E56" i="7"/>
  <c r="C56" i="7"/>
  <c r="D55" i="7"/>
  <c r="E55" i="7"/>
  <c r="C55" i="7"/>
  <c r="D26" i="21"/>
  <c r="C26" i="21"/>
  <c r="E13" i="21"/>
  <c r="C13" i="21"/>
  <c r="E10" i="21"/>
  <c r="C10" i="21"/>
  <c r="E7" i="21"/>
  <c r="C7" i="21"/>
  <c r="E64" i="20"/>
  <c r="C64" i="20"/>
  <c r="E55" i="20"/>
  <c r="D46" i="20"/>
  <c r="E46" i="20"/>
  <c r="C46" i="20"/>
  <c r="D37" i="20"/>
  <c r="E37" i="20"/>
  <c r="D28" i="20"/>
  <c r="E28" i="20"/>
  <c r="C28" i="20"/>
  <c r="D19" i="20"/>
  <c r="E19" i="20"/>
  <c r="C19" i="20"/>
  <c r="D10" i="20"/>
  <c r="E10" i="20"/>
  <c r="C10" i="20"/>
  <c r="E5" i="20"/>
  <c r="E4" i="20" s="1"/>
  <c r="C6" i="20"/>
  <c r="C5" i="20"/>
  <c r="F147" i="19"/>
  <c r="F141" i="19"/>
  <c r="E140" i="19"/>
  <c r="D140" i="19"/>
  <c r="E139" i="19"/>
  <c r="D139" i="19"/>
  <c r="D127" i="19"/>
  <c r="E135" i="19"/>
  <c r="F135" i="19"/>
  <c r="D135" i="19"/>
  <c r="E132" i="19"/>
  <c r="F132" i="19"/>
  <c r="E129" i="19"/>
  <c r="E128" i="19"/>
  <c r="D128" i="19"/>
  <c r="F101" i="19"/>
  <c r="E147" i="19"/>
  <c r="D147" i="19"/>
  <c r="E144" i="19"/>
  <c r="D144" i="19"/>
  <c r="E141" i="19"/>
  <c r="D141" i="19"/>
  <c r="D132" i="19"/>
  <c r="D129" i="19"/>
  <c r="C100" i="19"/>
  <c r="C101" i="19"/>
  <c r="G119" i="3"/>
  <c r="D115" i="19"/>
  <c r="E115" i="19"/>
  <c r="C115" i="19"/>
  <c r="D112" i="19"/>
  <c r="C112" i="19"/>
  <c r="D109" i="19"/>
  <c r="E109" i="19"/>
  <c r="C109" i="19"/>
  <c r="D106" i="19"/>
  <c r="E106" i="19"/>
  <c r="E103" i="19"/>
  <c r="C106" i="19"/>
  <c r="D103" i="19"/>
  <c r="D101" i="19"/>
  <c r="E101" i="19"/>
  <c r="D100" i="19"/>
  <c r="E100" i="19"/>
  <c r="C103" i="19"/>
  <c r="E56" i="19"/>
  <c r="D56" i="19"/>
  <c r="C56" i="19"/>
  <c r="E53" i="19"/>
  <c r="D53" i="19"/>
  <c r="C53" i="19"/>
  <c r="F70" i="19"/>
  <c r="C67" i="19"/>
  <c r="C64" i="19"/>
  <c r="D11" i="19"/>
  <c r="E11" i="19"/>
  <c r="D10" i="19"/>
  <c r="E10" i="19"/>
  <c r="C11" i="19"/>
  <c r="C10" i="19"/>
  <c r="D37" i="19"/>
  <c r="D12" i="19" s="1"/>
  <c r="E37" i="19"/>
  <c r="E12" i="19" s="1"/>
  <c r="F37" i="19"/>
  <c r="F12" i="19" s="1"/>
  <c r="C37" i="19"/>
  <c r="C12" i="19" s="1"/>
  <c r="E34" i="19"/>
  <c r="E31" i="19"/>
  <c r="D34" i="19"/>
  <c r="C34" i="19"/>
  <c r="D31" i="19"/>
  <c r="D30" i="19" s="1"/>
  <c r="C31" i="19"/>
  <c r="E24" i="19"/>
  <c r="E27" i="19"/>
  <c r="D27" i="19"/>
  <c r="D23" i="19" s="1"/>
  <c r="C27" i="19"/>
  <c r="C24" i="19"/>
  <c r="D64" i="19"/>
  <c r="E64" i="19"/>
  <c r="E67" i="19"/>
  <c r="D67" i="19"/>
  <c r="D70" i="19"/>
  <c r="E70" i="19"/>
  <c r="C70" i="19"/>
  <c r="E24" i="3"/>
  <c r="F50" i="11"/>
  <c r="E50" i="11"/>
  <c r="C50" i="11"/>
  <c r="F45" i="11"/>
  <c r="E45" i="11"/>
  <c r="C45" i="11"/>
  <c r="F35" i="11"/>
  <c r="E35" i="11"/>
  <c r="C35" i="11"/>
  <c r="F31" i="11"/>
  <c r="E31" i="11"/>
  <c r="C31" i="11"/>
  <c r="F27" i="11"/>
  <c r="E27" i="11"/>
  <c r="C27" i="11"/>
  <c r="F23" i="11"/>
  <c r="E23" i="11"/>
  <c r="C23" i="11"/>
  <c r="F15" i="11"/>
  <c r="F11" i="11"/>
  <c r="F9" i="11" s="1"/>
  <c r="E15" i="11"/>
  <c r="C15" i="11"/>
  <c r="C14" i="11"/>
  <c r="C13" i="11" s="1"/>
  <c r="C10" i="11"/>
  <c r="C11" i="11"/>
  <c r="C7" i="11" s="1"/>
  <c r="F14" i="11"/>
  <c r="E14" i="11"/>
  <c r="E13" i="11" s="1"/>
  <c r="E11" i="11"/>
  <c r="E7" i="11" s="1"/>
  <c r="F10" i="11"/>
  <c r="E10" i="11"/>
  <c r="E59" i="3"/>
  <c r="F59" i="3"/>
  <c r="D18" i="5"/>
  <c r="D17" i="5" s="1"/>
  <c r="D23" i="5"/>
  <c r="D22" i="5" s="1"/>
  <c r="E5" i="4"/>
  <c r="F5" i="4"/>
  <c r="D5" i="4"/>
  <c r="D4" i="4" s="1"/>
  <c r="E8" i="4"/>
  <c r="F8" i="4"/>
  <c r="D8" i="4"/>
  <c r="F12" i="4"/>
  <c r="F10" i="4" s="1"/>
  <c r="F22" i="4"/>
  <c r="F20" i="4"/>
  <c r="F27" i="4"/>
  <c r="F25" i="4" s="1"/>
  <c r="E30" i="4"/>
  <c r="D30" i="4"/>
  <c r="F32" i="4"/>
  <c r="F37" i="4"/>
  <c r="F35" i="4" s="1"/>
  <c r="F156" i="3"/>
  <c r="E156" i="3"/>
  <c r="F155" i="3"/>
  <c r="E118" i="3"/>
  <c r="F121" i="3"/>
  <c r="E121" i="3"/>
  <c r="F18" i="3"/>
  <c r="E18" i="3"/>
  <c r="D17" i="3"/>
  <c r="F24" i="3"/>
  <c r="D23" i="3"/>
  <c r="D5" i="3"/>
  <c r="D4" i="3" s="1"/>
  <c r="F34" i="3"/>
  <c r="E34" i="3"/>
  <c r="D58" i="3"/>
  <c r="F11" i="3"/>
  <c r="E11" i="3"/>
  <c r="D11" i="3"/>
  <c r="D10" i="3" s="1"/>
  <c r="F16" i="3"/>
  <c r="F15" i="3" s="1"/>
  <c r="E16" i="3"/>
  <c r="E15" i="3" s="1"/>
  <c r="D40" i="4"/>
  <c r="E35" i="4"/>
  <c r="D35" i="4"/>
  <c r="E25" i="4"/>
  <c r="D25" i="4"/>
  <c r="E20" i="4"/>
  <c r="D20" i="4"/>
  <c r="F15" i="4"/>
  <c r="E15" i="4"/>
  <c r="D15" i="4"/>
  <c r="E10" i="4"/>
  <c r="D10" i="4"/>
  <c r="F54" i="5"/>
  <c r="E138" i="3"/>
  <c r="D138" i="3"/>
  <c r="E133" i="3"/>
  <c r="D133" i="3"/>
  <c r="E128" i="3"/>
  <c r="D128" i="3"/>
  <c r="E123" i="3"/>
  <c r="D123" i="3"/>
  <c r="E37" i="3"/>
  <c r="E54" i="3"/>
  <c r="E22" i="3"/>
  <c r="E21" i="3"/>
  <c r="D22" i="3"/>
  <c r="D21" i="3" s="1"/>
  <c r="D16" i="3"/>
  <c r="D15" i="3" s="1"/>
  <c r="F12" i="3"/>
  <c r="F10" i="3" s="1"/>
  <c r="E12" i="3"/>
  <c r="E10" i="3" s="1"/>
  <c r="F53" i="5"/>
  <c r="F40" i="5"/>
  <c r="E50" i="5"/>
  <c r="E39" i="5" s="1"/>
  <c r="E53" i="5"/>
  <c r="E40" i="5" s="1"/>
  <c r="F50" i="5"/>
  <c r="F39" i="5" s="1"/>
  <c r="D53" i="5"/>
  <c r="D50" i="5"/>
  <c r="D49" i="5" s="1"/>
  <c r="C50" i="5"/>
  <c r="C53" i="5"/>
  <c r="B50" i="5"/>
  <c r="B53" i="5"/>
  <c r="E6" i="5"/>
  <c r="E4" i="5" s="1"/>
  <c r="E11" i="5"/>
  <c r="E9" i="5" s="1"/>
  <c r="F11" i="5"/>
  <c r="F9" i="5" s="1"/>
  <c r="D10" i="5"/>
  <c r="D9" i="5" s="1"/>
  <c r="D14" i="5"/>
  <c r="F14" i="5"/>
  <c r="E14" i="5"/>
  <c r="F19" i="5"/>
  <c r="F17" i="5" s="1"/>
  <c r="E19" i="5"/>
  <c r="E17" i="5" s="1"/>
  <c r="E170" i="7"/>
  <c r="E164" i="7"/>
  <c r="E159" i="3"/>
  <c r="E158" i="3" s="1"/>
  <c r="E162" i="3"/>
  <c r="E161" i="3" s="1"/>
  <c r="E168" i="3"/>
  <c r="E167" i="3" s="1"/>
  <c r="E171" i="3"/>
  <c r="E174" i="3"/>
  <c r="E177" i="3"/>
  <c r="G54" i="5"/>
  <c r="D7" i="5"/>
  <c r="D5" i="5" s="1"/>
  <c r="E51" i="3"/>
  <c r="D51" i="3"/>
  <c r="F57" i="3"/>
  <c r="D57" i="3"/>
  <c r="F22" i="3"/>
  <c r="F21" i="3" s="1"/>
  <c r="D118" i="3"/>
  <c r="D117" i="3"/>
  <c r="D54" i="3"/>
  <c r="E45" i="3"/>
  <c r="D42" i="3"/>
  <c r="E42" i="3"/>
  <c r="F42" i="4"/>
  <c r="F40" i="4" s="1"/>
  <c r="E40" i="4"/>
  <c r="F42" i="3"/>
  <c r="E6" i="3"/>
  <c r="E4" i="3" s="1"/>
  <c r="D64" i="7"/>
  <c r="D65" i="7" s="1"/>
  <c r="F7" i="4"/>
  <c r="E7" i="4"/>
  <c r="D7" i="4"/>
  <c r="C7" i="4"/>
  <c r="B7" i="4"/>
  <c r="D38" i="1"/>
  <c r="E38" i="1"/>
  <c r="F30" i="4"/>
  <c r="F199" i="3"/>
  <c r="F120" i="3"/>
  <c r="F167" i="3"/>
  <c r="F177" i="3"/>
  <c r="F174" i="3"/>
  <c r="F171" i="3"/>
  <c r="F164" i="3"/>
  <c r="F161" i="3"/>
  <c r="F158" i="3"/>
  <c r="F144" i="3"/>
  <c r="F118" i="3" s="1"/>
  <c r="F140" i="3"/>
  <c r="F138" i="3" s="1"/>
  <c r="F135" i="3"/>
  <c r="F133" i="3" s="1"/>
  <c r="F125" i="3"/>
  <c r="F123" i="3" s="1"/>
  <c r="F51" i="3"/>
  <c r="F41" i="3"/>
  <c r="F45" i="3"/>
  <c r="F40" i="3"/>
  <c r="F39" i="3" s="1"/>
  <c r="F130" i="3"/>
  <c r="F128" i="3" s="1"/>
  <c r="F54" i="3"/>
  <c r="D86" i="7"/>
  <c r="C86" i="7"/>
  <c r="E81" i="7"/>
  <c r="D81" i="7"/>
  <c r="C81" i="7"/>
  <c r="D70" i="7"/>
  <c r="D71" i="7" s="1"/>
  <c r="E54" i="5"/>
  <c r="G53" i="5"/>
  <c r="G50" i="5"/>
  <c r="G39" i="5"/>
  <c r="F47" i="5"/>
  <c r="E24" i="5"/>
  <c r="E22" i="5" s="1"/>
  <c r="F6" i="5"/>
  <c r="F86" i="3"/>
  <c r="E86" i="3"/>
  <c r="D86" i="3"/>
  <c r="C86" i="3"/>
  <c r="B86" i="3"/>
  <c r="E119" i="3"/>
  <c r="E117" i="3" s="1"/>
  <c r="E57" i="3"/>
  <c r="D45" i="3"/>
  <c r="D38" i="3" s="1"/>
  <c r="D37" i="3" s="1"/>
  <c r="F24" i="5"/>
  <c r="F22" i="5" s="1"/>
  <c r="E164" i="3"/>
  <c r="E89" i="3"/>
  <c r="D89" i="3"/>
  <c r="F89" i="3"/>
  <c r="F4" i="5"/>
  <c r="D16" i="7"/>
  <c r="D18" i="7" s="1"/>
  <c r="E36" i="7"/>
  <c r="E40" i="7" s="1"/>
  <c r="E39" i="7"/>
  <c r="D41" i="7"/>
  <c r="F41" i="7"/>
  <c r="F18" i="13"/>
  <c r="F20" i="7"/>
  <c r="F65" i="12"/>
  <c r="C20" i="7"/>
  <c r="D40" i="7"/>
  <c r="F125" i="19"/>
  <c r="E125" i="19"/>
  <c r="F39" i="7"/>
  <c r="F123" i="7"/>
  <c r="G5" i="11"/>
  <c r="F13" i="11"/>
  <c r="C6" i="11"/>
  <c r="C53" i="11" s="1"/>
  <c r="G39" i="7"/>
  <c r="G65" i="7"/>
  <c r="E46" i="21"/>
  <c r="D68" i="21"/>
  <c r="D71" i="21" s="1"/>
  <c r="F46" i="21"/>
  <c r="E68" i="21"/>
  <c r="E71" i="21" s="1"/>
  <c r="F62" i="7"/>
  <c r="D7" i="11"/>
  <c r="G126" i="19"/>
  <c r="F71" i="7"/>
  <c r="G71" i="7"/>
  <c r="F56" i="7"/>
  <c r="G56" i="7"/>
  <c r="D41" i="5" l="1"/>
  <c r="D13" i="11"/>
  <c r="C23" i="19"/>
  <c r="E138" i="19"/>
  <c r="F66" i="21"/>
  <c r="F65" i="21" s="1"/>
  <c r="E30" i="19"/>
  <c r="G55" i="7"/>
  <c r="D126" i="19"/>
  <c r="E126" i="19"/>
  <c r="D125" i="19"/>
  <c r="C18" i="13"/>
  <c r="F154" i="3"/>
  <c r="D138" i="19"/>
  <c r="G64" i="20"/>
  <c r="G41" i="5"/>
  <c r="G47" i="5" s="1"/>
  <c r="C49" i="5"/>
  <c r="E23" i="19"/>
  <c r="F61" i="7"/>
  <c r="F65" i="7"/>
  <c r="D124" i="19"/>
  <c r="G28" i="20"/>
  <c r="E6" i="4"/>
  <c r="E4" i="4" s="1"/>
  <c r="E18" i="13"/>
  <c r="G19" i="20"/>
  <c r="C52" i="19"/>
  <c r="F124" i="19"/>
  <c r="E9" i="11"/>
  <c r="D49" i="3"/>
  <c r="D48" i="3" s="1"/>
  <c r="E50" i="3"/>
  <c r="E48" i="3" s="1"/>
  <c r="E52" i="19"/>
  <c r="F138" i="19"/>
  <c r="G23" i="19"/>
  <c r="G4" i="19" s="1"/>
  <c r="G13" i="19" s="1"/>
  <c r="D4" i="19"/>
  <c r="D13" i="19" s="1"/>
  <c r="C99" i="19"/>
  <c r="F123" i="19"/>
  <c r="F5" i="11"/>
  <c r="E155" i="3"/>
  <c r="E154" i="3" s="1"/>
  <c r="B41" i="5"/>
  <c r="E4" i="19"/>
  <c r="E13" i="19" s="1"/>
  <c r="D99" i="19"/>
  <c r="D4" i="20"/>
  <c r="G4" i="20"/>
  <c r="F119" i="3"/>
  <c r="F117" i="3" s="1"/>
  <c r="E38" i="5"/>
  <c r="E49" i="5" s="1"/>
  <c r="F7" i="11"/>
  <c r="E124" i="19"/>
  <c r="E123" i="19" s="1"/>
  <c r="G37" i="20"/>
  <c r="G55" i="20"/>
  <c r="G138" i="19"/>
  <c r="F6" i="11"/>
  <c r="F53" i="11" s="1"/>
  <c r="D52" i="19"/>
  <c r="E18" i="7"/>
  <c r="G99" i="19"/>
  <c r="E65" i="21"/>
  <c r="C30" i="19"/>
  <c r="C4" i="19" s="1"/>
  <c r="C13" i="19" s="1"/>
  <c r="E73" i="21"/>
  <c r="G49" i="5"/>
  <c r="F50" i="3"/>
  <c r="F48" i="3" s="1"/>
  <c r="G40" i="5"/>
  <c r="G38" i="5" s="1"/>
  <c r="F6" i="4"/>
  <c r="F4" i="4" s="1"/>
  <c r="C9" i="11"/>
  <c r="C5" i="11" s="1"/>
  <c r="F4" i="12"/>
  <c r="F77" i="12" s="1"/>
  <c r="D6" i="11"/>
  <c r="D53" i="11" s="1"/>
  <c r="G30" i="19"/>
  <c r="G18" i="13"/>
  <c r="E5" i="11"/>
  <c r="E99" i="19"/>
  <c r="D123" i="19"/>
  <c r="C4" i="20"/>
  <c r="F99" i="19"/>
  <c r="F11" i="31"/>
  <c r="F37" i="3"/>
  <c r="F4" i="19"/>
  <c r="F13" i="19" s="1"/>
  <c r="E35" i="3"/>
  <c r="E33" i="3" s="1"/>
  <c r="G123" i="19"/>
  <c r="G68" i="21"/>
  <c r="D73" i="21"/>
  <c r="D20" i="7"/>
  <c r="C41" i="5"/>
  <c r="E6" i="11"/>
  <c r="E53" i="11" s="1"/>
  <c r="G81" i="7"/>
  <c r="E41" i="5"/>
  <c r="E47" i="5" s="1"/>
  <c r="D9" i="11"/>
  <c r="D5" i="11" s="1"/>
  <c r="B49" i="5"/>
  <c r="F126" i="19"/>
  <c r="F7" i="3"/>
  <c r="F6" i="3" s="1"/>
  <c r="F4" i="3" s="1"/>
  <c r="F49" i="5"/>
  <c r="D34" i="3" l="1"/>
  <c r="D33" i="3" s="1"/>
  <c r="F35" i="3"/>
  <c r="F33" i="3" s="1"/>
  <c r="G73" i="21"/>
  <c r="G7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Любовь Аленичева</author>
  </authors>
  <commentList>
    <comment ref="J100" authorId="0" shapeId="0" xr:uid="{00000000-0006-0000-0100-000001000000}">
      <text>
        <r>
          <rPr>
            <b/>
            <sz val="10"/>
            <color rgb="FF000000"/>
            <rFont val="Tahoma"/>
            <family val="2"/>
            <charset val="204"/>
          </rPr>
          <t>Любовь Аленичева:</t>
        </r>
        <r>
          <rPr>
            <sz val="10"/>
            <color rgb="FF000000"/>
            <rFont val="Tahoma"/>
            <family val="2"/>
            <charset val="204"/>
          </rPr>
          <t xml:space="preserve">
</t>
        </r>
        <r>
          <rPr>
            <sz val="10"/>
            <color rgb="FF000000"/>
            <rFont val="Calibri"/>
            <family val="2"/>
          </rPr>
          <t xml:space="preserve">EM-MD-110a.1
</t>
        </r>
        <r>
          <rPr>
            <sz val="10"/>
            <color rgb="FF000000"/>
            <rFont val="Tahoma"/>
            <family val="2"/>
            <charset val="204"/>
          </rPr>
          <t>тоже нужно в разбивке по источникам, но не уверена, что для Л существенно</t>
        </r>
      </text>
    </comment>
    <comment ref="I112" authorId="0" shapeId="0" xr:uid="{00000000-0006-0000-0100-000002000000}">
      <text>
        <r>
          <rPr>
            <b/>
            <sz val="10"/>
            <color rgb="FF000000"/>
            <rFont val="Tahoma"/>
            <family val="2"/>
            <charset val="204"/>
          </rPr>
          <t>Любовь Аленичева:</t>
        </r>
        <r>
          <rPr>
            <sz val="10"/>
            <color rgb="FF000000"/>
            <rFont val="Tahoma"/>
            <family val="2"/>
            <charset val="204"/>
          </rPr>
          <t xml:space="preserve">
</t>
        </r>
        <r>
          <rPr>
            <sz val="10"/>
            <color rgb="FF000000"/>
            <rFont val="Tahoma"/>
            <family val="2"/>
            <charset val="204"/>
          </rPr>
          <t>мб не надо</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Любовь Аленичева</author>
  </authors>
  <commentList>
    <comment ref="I60" authorId="0" shapeId="0" xr:uid="{00000000-0006-0000-0200-000001000000}">
      <text>
        <r>
          <rPr>
            <b/>
            <sz val="10"/>
            <color rgb="FF000000"/>
            <rFont val="Tahoma"/>
            <family val="2"/>
            <charset val="204"/>
          </rPr>
          <t>Любовь Аленичева:</t>
        </r>
        <r>
          <rPr>
            <sz val="10"/>
            <color rgb="FF000000"/>
            <rFont val="Tahoma"/>
            <family val="2"/>
            <charset val="204"/>
          </rPr>
          <t xml:space="preserve">
</t>
        </r>
        <r>
          <rPr>
            <sz val="10"/>
            <color rgb="FF000000"/>
            <rFont val="Calibri"/>
            <family val="2"/>
          </rPr>
          <t xml:space="preserve">EM-MD-110a.1
</t>
        </r>
        <r>
          <rPr>
            <sz val="10"/>
            <color rgb="FF000000"/>
            <rFont val="Tahoma"/>
            <family val="2"/>
            <charset val="204"/>
          </rPr>
          <t>тоже нужно в разбивке по источникам, но не уверена, что для Л существенно</t>
        </r>
      </text>
    </comment>
    <comment ref="H72" authorId="0" shapeId="0" xr:uid="{00000000-0006-0000-0200-000002000000}">
      <text>
        <r>
          <rPr>
            <b/>
            <sz val="10"/>
            <color rgb="FF000000"/>
            <rFont val="Tahoma"/>
            <family val="2"/>
            <charset val="204"/>
          </rPr>
          <t>Любовь Аленичева:</t>
        </r>
        <r>
          <rPr>
            <sz val="10"/>
            <color rgb="FF000000"/>
            <rFont val="Tahoma"/>
            <family val="2"/>
            <charset val="204"/>
          </rPr>
          <t xml:space="preserve">
</t>
        </r>
        <r>
          <rPr>
            <sz val="10"/>
            <color rgb="FF000000"/>
            <rFont val="Tahoma"/>
            <family val="2"/>
            <charset val="204"/>
          </rPr>
          <t>мб не надо</t>
        </r>
      </text>
    </comment>
  </commentList>
</comments>
</file>

<file path=xl/sharedStrings.xml><?xml version="1.0" encoding="utf-8"?>
<sst xmlns="http://schemas.openxmlformats.org/spreadsheetml/2006/main" count="3692" uniqueCount="1100">
  <si>
    <t>Независимость Председателя Совета директоров на момент назначения</t>
  </si>
  <si>
    <t xml:space="preserve">Комитет по аудиту </t>
  </si>
  <si>
    <t xml:space="preserve">Комитет по кадрам и вознаграждениям </t>
  </si>
  <si>
    <t>Количество членов</t>
  </si>
  <si>
    <t>Доля женщин</t>
  </si>
  <si>
    <t>Мужчины</t>
  </si>
  <si>
    <t>Женщины</t>
  </si>
  <si>
    <t>Количество вице-президентов, отвечающих за вопросы устойчивого развития</t>
  </si>
  <si>
    <t>Рабочая группа по устойчивому развитию</t>
  </si>
  <si>
    <t>В границах 2018 года</t>
  </si>
  <si>
    <r>
      <t xml:space="preserve">В границах 2019 года, </t>
    </r>
    <r>
      <rPr>
        <i/>
        <sz val="11"/>
        <color rgb="FF000000"/>
        <rFont val="Calibri"/>
        <family val="2"/>
      </rPr>
      <t>в том числе:</t>
    </r>
  </si>
  <si>
    <t xml:space="preserve">Российские организации </t>
  </si>
  <si>
    <t>Зарубежные организации</t>
  </si>
  <si>
    <t>2. Потребление воды на собственные нужды (хозяйственные, производственные, прочие) по Группе «ЛУКОЙЛ»</t>
  </si>
  <si>
    <t>Российские организации</t>
  </si>
  <si>
    <t xml:space="preserve">3. Прочие операции </t>
  </si>
  <si>
    <t xml:space="preserve">4. Передано воды сторонним потребителям без использования организациями Группы «ЛУКОЙЛ» </t>
  </si>
  <si>
    <t>1. Забор воды, всего по Группе «ЛУКОЙЛ» (1 = 1.1 + 1.2 + 1.3)</t>
  </si>
  <si>
    <t>В границах 2019 года</t>
  </si>
  <si>
    <r>
      <t xml:space="preserve">Забор воды по источникам водозабора, </t>
    </r>
    <r>
      <rPr>
        <i/>
        <sz val="10.5"/>
        <color rgb="FF000000"/>
        <rFont val="Calibri"/>
        <family val="2"/>
      </rPr>
      <t>в том числе:</t>
    </r>
  </si>
  <si>
    <t>1.1. из поверхностных источников</t>
  </si>
  <si>
    <r>
      <t xml:space="preserve">В границах 2019 года, </t>
    </r>
    <r>
      <rPr>
        <i/>
        <sz val="11"/>
        <color rgb="FF000000"/>
        <rFont val="Calibri"/>
        <family val="2"/>
      </rPr>
      <t>в том числе</t>
    </r>
    <r>
      <rPr>
        <sz val="11"/>
        <color rgb="FF000000"/>
        <rFont val="Calibri"/>
        <family val="2"/>
      </rPr>
      <t>:</t>
    </r>
  </si>
  <si>
    <t>1.2. из подземных источников</t>
  </si>
  <si>
    <t>Удельное водопотребление на собственные нужды российскими организациями Группы «ЛУКОЙЛ» в разбивке по видам деятельности</t>
  </si>
  <si>
    <t>Нефтегазодобыча,</t>
  </si>
  <si>
    <t>Нефтепереработка,</t>
  </si>
  <si>
    <t>Нефтехимия,</t>
  </si>
  <si>
    <t>Нефтепродуктообеспечение,</t>
  </si>
  <si>
    <t>Транспортировка,</t>
  </si>
  <si>
    <t>Электроэнергетика,</t>
  </si>
  <si>
    <t xml:space="preserve">Водоотведение по принимающему объекту </t>
  </si>
  <si>
    <r>
      <t xml:space="preserve">Группа «ЛУКОЙЛ, </t>
    </r>
    <r>
      <rPr>
        <i/>
        <sz val="10.5"/>
        <color rgb="FF000000"/>
        <rFont val="Calibri"/>
        <family val="2"/>
      </rPr>
      <t>в том числе:</t>
    </r>
  </si>
  <si>
    <t>российскими организациями</t>
  </si>
  <si>
    <t xml:space="preserve">зарубежными организациями  </t>
  </si>
  <si>
    <r>
      <t>Водоотведение в поверхностные водные объекты по качеству сточных вод</t>
    </r>
    <r>
      <rPr>
        <sz val="10.5"/>
        <color theme="1"/>
        <rFont val="Calibri"/>
        <family val="2"/>
      </rPr>
      <t xml:space="preserve">, </t>
    </r>
    <r>
      <rPr>
        <i/>
        <sz val="10.5"/>
        <color theme="1"/>
        <rFont val="Calibri"/>
        <family val="2"/>
      </rPr>
      <t>в том числе</t>
    </r>
    <r>
      <rPr>
        <sz val="10.5"/>
        <color theme="1"/>
        <rFont val="Calibri"/>
        <family val="2"/>
      </rPr>
      <t>:</t>
    </r>
  </si>
  <si>
    <t>0.7</t>
  </si>
  <si>
    <t xml:space="preserve">Объемы оборотного водоснабжения и повторно используемой воды в организациях Группы «ЛУКОЙЛ», млн куб. м </t>
  </si>
  <si>
    <t>Объем оборотного водоснабжения</t>
  </si>
  <si>
    <t>Объем повторно-последовательно использованной воды</t>
  </si>
  <si>
    <t xml:space="preserve">Зарубежные организации </t>
  </si>
  <si>
    <t xml:space="preserve">Объем оборотного водоснабжения </t>
  </si>
  <si>
    <t>тыс. т</t>
  </si>
  <si>
    <r>
      <t xml:space="preserve">В границах 2019 года, </t>
    </r>
    <r>
      <rPr>
        <i/>
        <sz val="10.5"/>
        <color theme="1"/>
        <rFont val="Calibri"/>
        <family val="2"/>
      </rPr>
      <t>в том числе:</t>
    </r>
  </si>
  <si>
    <t>российские организации</t>
  </si>
  <si>
    <t>зарубежные организации</t>
  </si>
  <si>
    <r>
      <t>выбросы NО</t>
    </r>
    <r>
      <rPr>
        <vertAlign val="subscript"/>
        <sz val="10.5"/>
        <color rgb="FF000000"/>
        <rFont val="Calibri"/>
        <family val="2"/>
      </rPr>
      <t xml:space="preserve">x </t>
    </r>
  </si>
  <si>
    <r>
      <t>выбросы SO</t>
    </r>
    <r>
      <rPr>
        <vertAlign val="subscript"/>
        <sz val="10.5"/>
        <color rgb="FF000000"/>
        <rFont val="Calibri"/>
        <family val="2"/>
      </rPr>
      <t xml:space="preserve">2 </t>
    </r>
  </si>
  <si>
    <r>
      <t>В границах 2019 года</t>
    </r>
    <r>
      <rPr>
        <i/>
        <sz val="10.5"/>
        <color theme="1"/>
        <rFont val="Calibri"/>
        <family val="2"/>
      </rPr>
      <t>, в том числе:</t>
    </r>
  </si>
  <si>
    <t xml:space="preserve">выбросы твердых веществ </t>
  </si>
  <si>
    <t xml:space="preserve">выбросы СО </t>
  </si>
  <si>
    <t xml:space="preserve">выбросы углеводородов  </t>
  </si>
  <si>
    <t xml:space="preserve">ЛОС </t>
  </si>
  <si>
    <t xml:space="preserve">выбросы прочих загрязняющих веществ </t>
  </si>
  <si>
    <t xml:space="preserve">Наличие отходов на начало отчетного года </t>
  </si>
  <si>
    <t>Объем образованных отходов в отчетном году</t>
  </si>
  <si>
    <t xml:space="preserve">Получено от сторонних организаций </t>
  </si>
  <si>
    <t>Количество использованных, обезвреженных и переданных специализированным организациям, а также захороненных отходов</t>
  </si>
  <si>
    <t>Наличие отходов на конец отчетного года</t>
  </si>
  <si>
    <t>Наличие отходов на начало года</t>
  </si>
  <si>
    <t>Образовано отходов за год</t>
  </si>
  <si>
    <t>Наличие отходов на конец года</t>
  </si>
  <si>
    <t>Отходы I–V классов опасности в российских организациях Группы «ЛУКОЙЛ»</t>
  </si>
  <si>
    <t xml:space="preserve">           нефтесодержащие</t>
  </si>
  <si>
    <t xml:space="preserve">             отходы бурения</t>
  </si>
  <si>
    <t>I класса опасности</t>
  </si>
  <si>
    <t>II класса опасности</t>
  </si>
  <si>
    <t xml:space="preserve">Доля отходов I и II классов опасности </t>
  </si>
  <si>
    <t>Доля отходов I, II и III классов опасности</t>
  </si>
  <si>
    <t>Опасные</t>
  </si>
  <si>
    <t>IV класса опасности</t>
  </si>
  <si>
    <t>V класса опасности</t>
  </si>
  <si>
    <t>Отходы в зарубежных организациях Группы «ЛУКОЙЛ»</t>
  </si>
  <si>
    <t>Неопасные</t>
  </si>
  <si>
    <t>Показатель</t>
  </si>
  <si>
    <t xml:space="preserve">российские организации </t>
  </si>
  <si>
    <t>Показатели обеспечения готовности к чрезвычайным ситуациям в российских организациях Группы «ЛУКОЙЛ»</t>
  </si>
  <si>
    <t>5 810</t>
  </si>
  <si>
    <t>6 692</t>
  </si>
  <si>
    <t>4 631 </t>
  </si>
  <si>
    <t>Распределение персонала по полу</t>
  </si>
  <si>
    <t>Распределение персонала по типу занятости</t>
  </si>
  <si>
    <t>Распределение персонала по типу договора</t>
  </si>
  <si>
    <t>Распределение персонала по категориям</t>
  </si>
  <si>
    <t>Распределение персонала по возрасту</t>
  </si>
  <si>
    <t>2020</t>
  </si>
  <si>
    <t>Первый руководитель организации Группы «ЛУКОЙЛ»</t>
  </si>
  <si>
    <t>Заместители руководителя, главный инженер, главный бухгалтер</t>
  </si>
  <si>
    <t>Руководитель филиала, ТПП и иного обособленного структурного подразделения</t>
  </si>
  <si>
    <t>286 746</t>
  </si>
  <si>
    <t>322 795</t>
  </si>
  <si>
    <t>62 241</t>
  </si>
  <si>
    <t>59 480</t>
  </si>
  <si>
    <t>12 263</t>
  </si>
  <si>
    <t>12 115</t>
  </si>
  <si>
    <t>44 990</t>
  </si>
  <si>
    <t>42 825</t>
  </si>
  <si>
    <t>24 083</t>
  </si>
  <si>
    <t>19 280</t>
  </si>
  <si>
    <t>229 781</t>
  </si>
  <si>
    <t>6 363</t>
  </si>
  <si>
    <t>44 884</t>
  </si>
  <si>
    <t>Средняя заработная плата в российских организациях Группы «ЛУКОЙЛ»</t>
  </si>
  <si>
    <t>Средняя заработная плата в регионе</t>
  </si>
  <si>
    <t>Средняя заработная плата (ЛУКОЙЛ)</t>
  </si>
  <si>
    <t xml:space="preserve">Астраханская область </t>
  </si>
  <si>
    <t xml:space="preserve">Волгоградская область </t>
  </si>
  <si>
    <t xml:space="preserve">Калининградская область </t>
  </si>
  <si>
    <t>НАО</t>
  </si>
  <si>
    <t xml:space="preserve">Нижегородская область </t>
  </si>
  <si>
    <t xml:space="preserve">Пермский край </t>
  </si>
  <si>
    <t xml:space="preserve">Республика Коми </t>
  </si>
  <si>
    <t>Самарская область</t>
  </si>
  <si>
    <t xml:space="preserve">Саратовская область </t>
  </si>
  <si>
    <t xml:space="preserve">Ставропольский край </t>
  </si>
  <si>
    <t>ЯНАО</t>
  </si>
  <si>
    <t>Вологодская область</t>
  </si>
  <si>
    <t xml:space="preserve">Краснодарский край </t>
  </si>
  <si>
    <t>Московская область</t>
  </si>
  <si>
    <t>Ростовская область</t>
  </si>
  <si>
    <t>Свердловская область</t>
  </si>
  <si>
    <t>Тюменская область</t>
  </si>
  <si>
    <t>Челябинская область</t>
  </si>
  <si>
    <t>%</t>
  </si>
  <si>
    <t>Удельные выбросы загрязняющих веществ в атмосферу российскими организациями Группы «ЛУКОЙЛ» по видам деятельности</t>
  </si>
  <si>
    <t>GRI 306-2. Движение отходов по Группе «ЛУКОЙЛ», тыс. т</t>
  </si>
  <si>
    <r>
      <t>GRI 306-2. Отходы в разбивке по классам опасности в Группе «ЛУКОЙЛ», тыс. т</t>
    </r>
    <r>
      <rPr>
        <i/>
        <sz val="11"/>
        <color rgb="FF000000"/>
        <rFont val="Calibri"/>
        <family val="2"/>
      </rPr>
      <t xml:space="preserve"> </t>
    </r>
  </si>
  <si>
    <r>
      <t xml:space="preserve">1.3. из других источников, </t>
    </r>
    <r>
      <rPr>
        <b/>
        <i/>
        <sz val="12"/>
        <color rgb="FF000000"/>
        <rFont val="Calibri"/>
        <family val="2"/>
      </rPr>
      <t>в том числе:</t>
    </r>
  </si>
  <si>
    <t>ИТОГО Опасные (I, II и III классов опасности)</t>
  </si>
  <si>
    <t>ИТОГО неопасные и малоопасные (IV и V классов опасности)</t>
  </si>
  <si>
    <t>Вода, добытая попутно с углеводородами и впоследствии использованная для целей ППД</t>
  </si>
  <si>
    <t>Ответственные лица</t>
  </si>
  <si>
    <t>Рабочие группы</t>
  </si>
  <si>
    <t>Председатель Совета директоров</t>
  </si>
  <si>
    <t>Независимые директора</t>
  </si>
  <si>
    <t>Неисполнительные директора</t>
  </si>
  <si>
    <t>Доля независимых директоров</t>
  </si>
  <si>
    <t>Общее количество членов Совета директоров</t>
  </si>
  <si>
    <t xml:space="preserve">Удельные сбросы недостаточно очищенных сточных вод в водные объекты российскими организациями Группы «ЛУКОЙЛ» </t>
  </si>
  <si>
    <t>Нет</t>
  </si>
  <si>
    <t>Доля членов Совета директоров ПАО «ЛУКОЙЛ», обладающих компетенциями в области вопросов устойчивого развития и климата</t>
  </si>
  <si>
    <t xml:space="preserve">Количество вопросов, связанных с тематикой устойчивого развития и климата, рассмотренных на заседаниях Совета директоров </t>
  </si>
  <si>
    <t>Комитет по стратегии, инвестициям, устойчивому развитию и климатической адаптации</t>
  </si>
  <si>
    <t>Количество рассмотренных вопросов, связанных с тематикой устойчивого развития и климата</t>
  </si>
  <si>
    <t>До 5 лет</t>
  </si>
  <si>
    <t>До 10 лет</t>
  </si>
  <si>
    <t>Более 10 лет</t>
  </si>
  <si>
    <t>Рабочая группа по декарбонизации и адаптации к изменению климата</t>
  </si>
  <si>
    <t>–</t>
  </si>
  <si>
    <t>из них организации электроэнергетики</t>
  </si>
  <si>
    <r>
      <t>Группа «ЛУКОЙЛ»</t>
    </r>
    <r>
      <rPr>
        <sz val="11"/>
        <color theme="1"/>
        <rFont val="Calibri"/>
        <family val="2"/>
        <charset val="204"/>
      </rPr>
      <t>,</t>
    </r>
    <r>
      <rPr>
        <b/>
        <sz val="11"/>
        <color theme="1"/>
        <rFont val="Calibri"/>
        <family val="2"/>
      </rPr>
      <t xml:space="preserve"> </t>
    </r>
    <r>
      <rPr>
        <i/>
        <sz val="11"/>
        <color theme="1"/>
        <rFont val="Calibri"/>
        <family val="2"/>
      </rPr>
      <t>в том числе:</t>
    </r>
  </si>
  <si>
    <t>куб. м / ТУТ добытого углеводородного сырья</t>
  </si>
  <si>
    <t>куб. м / т переработанной нефти</t>
  </si>
  <si>
    <t>куб. м / т переработанного сырья</t>
  </si>
  <si>
    <t>куб. м / т реализованных нефтепродуктов</t>
  </si>
  <si>
    <t xml:space="preserve">куб. м / т транспортируемых нефти, нефтепродуктов </t>
  </si>
  <si>
    <t xml:space="preserve">куб. м / ТУТ потребленного топлива </t>
  </si>
  <si>
    <t>Объем воды по Группе «ЛУКОЙЛ»</t>
  </si>
  <si>
    <t>Зарубежные оргнизации</t>
  </si>
  <si>
    <r>
      <t xml:space="preserve">зарубежные организации, </t>
    </r>
    <r>
      <rPr>
        <i/>
        <sz val="10.5"/>
        <color rgb="FF000000"/>
        <rFont val="Calibri"/>
        <family val="2"/>
      </rPr>
      <t>в том числе:</t>
    </r>
  </si>
  <si>
    <t xml:space="preserve">Зарубежные организации  </t>
  </si>
  <si>
    <t xml:space="preserve">Выбросы загрязняющих веществ, всего </t>
  </si>
  <si>
    <t>В том числе в разбивке по видам загрязняющих веществ:</t>
  </si>
  <si>
    <t>Нефтегазодобыча, кг / ТУТ добытого углеводородного сырья</t>
  </si>
  <si>
    <t>Нефтепереработка, кг / т переработанной нефти</t>
  </si>
  <si>
    <t>Нефтехимия, кг / т переработанного сырья</t>
  </si>
  <si>
    <t>Нефтепродуктообеспечение, кг / т реализованных нефтепродуктов</t>
  </si>
  <si>
    <t xml:space="preserve">Транспортировка, кг / т транспортируемых нефти, нефтепродуктов </t>
  </si>
  <si>
    <t xml:space="preserve">Электроэнергетика, кг / ТУТ потребленного топлива </t>
  </si>
  <si>
    <t xml:space="preserve">Границы отчетности по зарубежным организациям 2018 года включают LUKOIL Neftohim Burgas, PETROTEL-LUKOIL SA, LUKOIL Uzbekistan Operating Company. Границы 2019 года включают те же организации и ISAB, ИОО «ЛУКОЙЛ Белоруссия» и LUKOIL-BULGARIA EOOD		</t>
  </si>
  <si>
    <t>Группа «ЛУКОЙЛ»</t>
  </si>
  <si>
    <t>Неопасные и малоопасные</t>
  </si>
  <si>
    <r>
      <t>Из них</t>
    </r>
    <r>
      <rPr>
        <sz val="10.5"/>
        <color theme="1"/>
        <rFont val="Calibri"/>
        <family val="2"/>
      </rPr>
      <t>:</t>
    </r>
  </si>
  <si>
    <r>
      <rPr>
        <b/>
        <sz val="12"/>
        <color theme="1"/>
        <rFont val="Calibri"/>
        <family val="2"/>
        <charset val="204"/>
        <scheme val="minor"/>
      </rPr>
      <t>Примечание к динамике 2020 года.</t>
    </r>
    <r>
      <rPr>
        <sz val="12"/>
        <color theme="1"/>
        <rFont val="Calibri"/>
        <family val="2"/>
        <charset val="204"/>
        <scheme val="minor"/>
      </rPr>
      <t xml:space="preserve"> В бизнес-секторе «Электроэнергетика» рост показателя обусловлен сжиганием резервного топлива (мазута) на нескольких ТЭЦ. В бизнес-секторе «Нефтехимия» изменение показателя произошло в результате увеличения выпуска продукции. </t>
    </r>
  </si>
  <si>
    <t>Категория работников</t>
  </si>
  <si>
    <t>Регионы, в которых расположены производственные предприятия</t>
  </si>
  <si>
    <t>Ханты-Мансийский автономный округ – Югра</t>
  </si>
  <si>
    <t>Москва (без ПАО «ЛУКОЙЛ»)</t>
  </si>
  <si>
    <t>Республика Башкортостан</t>
  </si>
  <si>
    <t>Санкт-Петербург (город)</t>
  </si>
  <si>
    <t>III класса опасности (в т.ч. нефтесодержащие)</t>
  </si>
  <si>
    <t>1. Забор воды по Группе «ЛУКОЙЛ»</t>
  </si>
  <si>
    <t>в границах 2018 года</t>
  </si>
  <si>
    <t>в границах 2019 года</t>
  </si>
  <si>
    <t>1. Водоотведение всего по Группе «ЛУКОЙЛ» (1 = 1.1 + 1.2 + 1.3 + 1.4 + 1.5)</t>
  </si>
  <si>
    <r>
      <t xml:space="preserve">1.1. Водоотведение в поверхностные водные объекты по Группе «ЛУКОЙЛ» </t>
    </r>
    <r>
      <rPr>
        <i/>
        <sz val="10.5"/>
        <color rgb="FF000000"/>
        <rFont val="Calibri"/>
        <family val="2"/>
      </rPr>
      <t>(без учета водоотведения в море</t>
    </r>
    <r>
      <rPr>
        <sz val="10.5"/>
        <color rgb="FF000000"/>
        <rFont val="Calibri"/>
        <family val="2"/>
      </rPr>
      <t>)</t>
    </r>
  </si>
  <si>
    <t>1.2. Водоотведение в морские объекты</t>
  </si>
  <si>
    <t>1.3. Водоотведение в подземные горизонты</t>
  </si>
  <si>
    <t>1.4. Передано воды после использования третьей стороне (без учета внутригруппового обмена)</t>
  </si>
  <si>
    <t xml:space="preserve">1.5. Прочее водоотведение </t>
  </si>
  <si>
    <t>1. Водоотведение в поверхностные водные объекты, всего по Группе «ЛУКОЙЛ» (1 = 1.1 + 1.2 + 1.3)</t>
  </si>
  <si>
    <t xml:space="preserve">1.1. нормативно чистые  </t>
  </si>
  <si>
    <t xml:space="preserve">1.2. нормативно очищенные </t>
  </si>
  <si>
    <t xml:space="preserve">1.3. загрязненные воды  </t>
  </si>
  <si>
    <t xml:space="preserve">2.1. нормативно чистые  </t>
  </si>
  <si>
    <t xml:space="preserve">2.2. нормативно очищенные </t>
  </si>
  <si>
    <t xml:space="preserve">2.3. загрязненные воды  </t>
  </si>
  <si>
    <t>4) В 2018 году методика учета водопользования в российских организациях была изменена: исключен дублирующий учет воды, используемой во внутригрупповой передаче (между организациями Группы «ЛУКОЙЛ»).</t>
  </si>
  <si>
    <r>
      <rPr>
        <b/>
        <sz val="11"/>
        <color theme="1"/>
        <rFont val="Calibri"/>
        <family val="2"/>
      </rPr>
      <t>Примечания</t>
    </r>
    <r>
      <rPr>
        <sz val="11"/>
        <color theme="1"/>
        <rFont val="Calibri"/>
        <family val="2"/>
      </rPr>
      <t xml:space="preserve">. 
1) Данные приведены без учета воды, добытой попутно с углеводородами и впоследствии использованной для целей поддержания пластового давления (ППД). 
2) В 2020 году изменен подход по учету «Прочих операций»: до 2020 года в данной категории учитывались объемы воды, закаченной в поглощающие горизонты недр, а также жидкие бытовые стоки, принимаемые от сторонних организаций и использованные в  производственных процессах организаций Группы. С 2020 года указанные объемы воды учитываются в категориях «Использовано воды на собственные нужды» и «Передано воды сторонним организациям без использования организациями Группы» (соответственно). </t>
    </r>
  </si>
  <si>
    <r>
      <rPr>
        <b/>
        <sz val="11"/>
        <color theme="1"/>
        <rFont val="Calibri"/>
        <family val="2"/>
        <scheme val="minor"/>
      </rPr>
      <t>Примечания</t>
    </r>
    <r>
      <rPr>
        <sz val="11"/>
        <color theme="1"/>
        <rFont val="Calibri"/>
        <family val="2"/>
        <scheme val="minor"/>
      </rPr>
      <t xml:space="preserve">. 
1) Данные приведены без учета воды, добытой попутно с углеводородами и впоследствии использованной для целей ППД. 
2) Данные об объеме забора воды из подземных источников включают воду, добытую попутно с углеводородами и впоследствии закачиваемую в поглощающие горизонты недр. 
3) Забор воды из других источников включает забор воды из централизованных источников водоснабжения, а также сточные воды ЖКХ, принимаемые и передаваемые на очистные сооружения без использования организациями Группы. </t>
    </r>
  </si>
  <si>
    <t>4) Увеличение забора  воды из подземных источников в 2020 году российскими организациями Группы обусловлено производственными нуждами (обеспечение технологических процессов и процессов  бурения скважин).</t>
  </si>
  <si>
    <t>3) Увеличение сброса нормативно чистых сточных вод в море в 2020 году в российских организациях обусловлено увеличением объема забора морской воды для охлаждения оборудования при бурении скважин в ООО "ЛУКОЙЛ-Нижневолжскнефть" и последующего сброса (возврата) воды в море.</t>
  </si>
  <si>
    <t>Примечания. 
1)  Данные приведены без учета воды, добытой попутно с углеводородами и впоследствии использованной для целей ППД. 
2) В объеме водоотведения в подземные горизонты учитывается  вода, добытая попутно с углеводородами и впоследствии направляемая на закачку в поглощающие скважины. 
3) В 2018 году методология учета водопользования в российских организациях была усовершенствована – исключен дублирующий учет воды, используемой во внутригрупповой передаче (между организациями Группы «ЛУКОЙЛ»).</t>
  </si>
  <si>
    <t>2. Водоотведение в морские объекты по Группе «ЛУКОЙЛ»                (2 = 2.1 + 2.2 + 2.3)</t>
  </si>
  <si>
    <t>5) Увеличение объема передачи воды третьей стороне (п. 1.4) в 2020 году связано с ростом потребления сторонних абонентов.</t>
  </si>
  <si>
    <t>4) Увеличение объема водоотведения в подземные горизонты (п. 1.3) в 2020 году в российских организациях обусловлено геологическими особенностями лицензимонных участков.</t>
  </si>
  <si>
    <t xml:space="preserve">Примечания.  </t>
  </si>
  <si>
    <t>1) Объем отходов по состоянию на начало и конец отчетного года (отходы, оставшиеся в накоплении) зависит от организации производственного процесса и графиков утилизации/обезвреживания образующихся отходов. Основную долю отходов, оставшихся в накоплении, составляют отходы бурения. Буровые отходы, образующиеся от строительства кустовых площадок, бурение скважин на которых начато в конце года, утилизируются в следующем отчетном году, после окончания бурения всего куста. Таким образом, объем "переходящих" отходов зависит от объема бурения.</t>
  </si>
  <si>
    <t>3) Динамика объема  использованных, обезвреженных и переданных специализированным организациям отходов  зависит от динамики объема их образования. Все образованные отходы утилизируются, обезвреживаются, передаются специализированным организациям в полном объеме.</t>
  </si>
  <si>
    <t>Примечание. Расхождение в значениях по наличию отходов II класса опасности на конец 2019 года и начало 2020 года связано с включением в 2020 году в отчетность ООО «ЛУКОЙЛ-Волгоградэнерго» показателей ООО «КамышинТеплоЭнерго» (данное дочернее общество  было включено в структуру ООО «ЛУКОЙЛ-Волгоградэнерго»  в 2019 году).</t>
  </si>
  <si>
    <t xml:space="preserve">4) Данные по отходам в российских организациях приводятся без учета скальной породы, образующейся в результаты шахтной добычи нефти в ООО «ЛУКОЙЛ-Коми». </t>
  </si>
  <si>
    <r>
      <t xml:space="preserve">Российские организации, </t>
    </r>
    <r>
      <rPr>
        <i/>
        <sz val="11"/>
        <color rgb="FF000000"/>
        <rFont val="Calibri"/>
        <family val="2"/>
      </rPr>
      <t>в том числе</t>
    </r>
    <r>
      <rPr>
        <sz val="11"/>
        <color rgb="FF000000"/>
        <rFont val="Calibri"/>
        <family val="2"/>
      </rPr>
      <t>:</t>
    </r>
  </si>
  <si>
    <r>
      <t xml:space="preserve">Зарубежные организации, </t>
    </r>
    <r>
      <rPr>
        <i/>
        <sz val="10.5"/>
        <color rgb="FF000000"/>
        <rFont val="Calibri"/>
        <family val="2"/>
      </rPr>
      <t>в том числе:</t>
    </r>
  </si>
  <si>
    <t xml:space="preserve">зарубежными организациями </t>
  </si>
  <si>
    <t>2) Увеличение объема образования отходов  в 2020 году в российских организациях связано с увеличением осадков очистки сточных вод и строительных отходов, образовавшихся при демонтаже зданий и сооружений под строительство технологических объектов на Нижегородском и Волгоградском НПЗ. Кроме того, увеличился объем нефтесодержащих отхдов в ООО «ЛУКОЙЛ – Коми» в связи с ростом образования нефтезагрязненного грунта в результате происшествий с разливами нефти.</t>
  </si>
  <si>
    <t>3) Разница между объемом водозабора и объемом использования воды (потребление не собственные нужды + передача сторонним потребителям без использования организациями Группы "ЛУКОЙЛ") обусловлена преимущественно особенностями водопользования в организациях электроэнергетики: на энергогенерирующих объектах вода используется для охлаждения оборудования, в результате возникают потери воды в виде испарения.</t>
  </si>
  <si>
    <r>
      <rPr>
        <b/>
        <sz val="11"/>
        <rFont val="Calibri Light"/>
        <family val="2"/>
        <charset val="204"/>
      </rPr>
      <t>Примечания.</t>
    </r>
    <r>
      <rPr>
        <sz val="11"/>
        <rFont val="Calibri Light"/>
        <family val="2"/>
        <charset val="204"/>
      </rPr>
      <t xml:space="preserve"> 1) В организациях нефтехимии и электроэнергетики сброс недостаточно очищенных вод в водные объекты не осуществляется (в таблицу не включены). 2) Расчет удельного показателя сброса недостаточно очищенных сточных вод от организаций нефтепереработки проведен исходя из объема производственных стоков ООО «ЛУКОЙЛ-Ухтанефтепереработка», не включая принимаемые коммунальные стоки от МУП «Ухтаводоканал».</t>
    </r>
  </si>
  <si>
    <r>
      <rPr>
        <b/>
        <sz val="10.5"/>
        <color theme="1"/>
        <rFont val="Calibri Light"/>
        <family val="2"/>
      </rPr>
      <t>Примечания</t>
    </r>
    <r>
      <rPr>
        <sz val="10.5"/>
        <color theme="1"/>
        <rFont val="Calibri Light"/>
        <family val="2"/>
        <charset val="204"/>
      </rPr>
      <t xml:space="preserve">. 
1) Данные приведены без учета воды, добытой попутно с углеводородами и впоследствии использованной для целей ППД. 
</t>
    </r>
    <r>
      <rPr>
        <sz val="10.5"/>
        <rFont val="Calibri Light"/>
        <family val="2"/>
        <charset val="204"/>
      </rPr>
      <t xml:space="preserve">2) В 2019 году доля загрязненных сточных вод от общего объема водоотведения в поверхностные водные объекты российскими организациями выросла  в связи с изменением нормативов допустимых сбросов для биологических очистных сооружений НПЗ в Ухте (Республика Коми). </t>
    </r>
  </si>
  <si>
    <t xml:space="preserve">4) Под загрязненными водами понимаются недостаточно очищенные сточные воды и сточные воды без очистки </t>
  </si>
  <si>
    <r>
      <rPr>
        <b/>
        <sz val="11"/>
        <color theme="1"/>
        <rFont val="Calibri"/>
        <family val="2"/>
        <charset val="204"/>
      </rPr>
      <t xml:space="preserve">Примечания. </t>
    </r>
    <r>
      <rPr>
        <sz val="11"/>
        <color theme="1"/>
        <rFont val="Calibri"/>
        <family val="2"/>
      </rPr>
      <t xml:space="preserve">1) Удельные показатели рассчитываются исходя из объемов потребления воды на собственные нужды организациями Группы «ЛУКОЙЛ». 2) Колебания показателей организаций нефтехимии объясняются преимущественно изменением объема выпускаемой продукции. 3) Динамика изменения показателя в бизнес-секторе «Электроэнергетика» объясняется тем, что в 2019 году, наряду со снижением объема производства из-за теплой зимы, проводился ряд </t>
    </r>
    <r>
      <rPr>
        <sz val="11"/>
        <color rgb="FFFF0000"/>
        <rFont val="Calibri"/>
        <family val="2"/>
      </rPr>
      <t xml:space="preserve">технологических режимных мероприятий </t>
    </r>
    <r>
      <rPr>
        <sz val="11"/>
        <color theme="1"/>
        <rFont val="Calibri"/>
        <family val="2"/>
      </rPr>
      <t>в ООО «ЛУКОЙЛ-Кубаньэнерго» и ООО «ЛУКОЙЛ-Астраханьэнерго».</t>
    </r>
  </si>
  <si>
    <t>Научно-исследовательские, опытно-конструкторские и научно-технические работы в России</t>
  </si>
  <si>
    <t>Коэффициент тяжелого травматизма (без учета смертельных случаев)</t>
  </si>
  <si>
    <t>Количество заседаний (очных и заочных)</t>
  </si>
  <si>
    <t>Производственное потребление энергии (1.1 + 1.2 + 1.3 – 1.4)</t>
  </si>
  <si>
    <t>Внешние аудиты соответствия требованиям стандартов ISO 14001 и ISO 45001</t>
  </si>
  <si>
    <t>Показатели надежности трубопроводной системы в России</t>
  </si>
  <si>
    <t>Использование воды на собственные нужды в разбивке по видам деятельности по Группе «ЛУКОЙЛ», млн куб. м</t>
  </si>
  <si>
    <t>Бизнес-сегмент «Геологоразведка и добыча»</t>
  </si>
  <si>
    <t>Бизнес-сегмент «Переработка, торговля и сбыт» (без бизнес-сектора «Электроэнергетика»)</t>
  </si>
  <si>
    <t>Бизнес-сектор «Электроэнергетика»</t>
  </si>
  <si>
    <t>Доля забираемой пресной воды от общего водозабора Группы "ЛУКОЙЛ", %</t>
  </si>
  <si>
    <t>Доля забираемой пресной воды от общего водозабора  российских организаций, %</t>
  </si>
  <si>
    <t>Доля забираемой пресной воды от общего водозабора зарубежных организаций, %</t>
  </si>
  <si>
    <t xml:space="preserve">Примечания. 1) Почти вся вода поступает через собственные водозаборы организаций ЛУКОЙЛа из поверхностных и подземных водных источников. Вода забирается преимущественно из бассейнов рек Оби, Печоры, Волги, Дон и Кубани на основании разрешительных документов и в пределах установленных квот. </t>
  </si>
  <si>
    <t>Примечание. Под общим использованием воды подразумевается потребление воды на собственные нужды и хранение/использование воды в системах оборотного и повторного водоснабжения. В организациях добычи пластовая вода используется повторно для нужд поддержания пластового давления.</t>
  </si>
  <si>
    <t>Доля общего использования воды , обеспечиваемая системами оборотного и повторно-последовательного технического водоснабжения, %</t>
  </si>
  <si>
    <t>Консолидированно по Группе "ЛУКОЙЛ"</t>
  </si>
  <si>
    <r>
      <t xml:space="preserve">2) В России большинство организаций Группы работают на территориях, в основном не испытывающих дефицита пресной воды, за исключением регионов с высокой плотностью населения и концентрацией экономической активности на юге страны. Эти территории имеют средние значения индикатора «Базовый уровень водного стресса. Мы учитываем пять регионов как маловодные в национальном контексте, что подтверждается российскими источниками. </t>
    </r>
    <r>
      <rPr>
        <sz val="11"/>
        <color rgb="FF0070C0"/>
        <rFont val="Calibri"/>
        <family val="2"/>
      </rPr>
      <t>Маловодные регионы в России: Краснодарский и Ставропольский края, Астраханская, Волгоградская и Ростовская области.</t>
    </r>
  </si>
  <si>
    <r>
      <t xml:space="preserve">За пределами России в пяти странах индикатор «Базовый уровень водного стресса» имеет высокий и очень высокий уровень, при этом обеспеченность территорий этих стран пресной водой может ухудшаться в связи с изменением климата.  </t>
    </r>
    <r>
      <rPr>
        <sz val="11"/>
        <color rgb="FF0070C0"/>
        <rFont val="Calibri"/>
        <family val="2"/>
      </rPr>
      <t>Маловодные территории за рубежом: Италия, Румыния (Прахов), Узбекистан, Ирак, Египет.</t>
    </r>
  </si>
  <si>
    <t>3) При определении маловодных регионов использовались данные Aqueduct Всемирного института ресурсов. Источник: https://wri.org/applications/aqueduct/country-rankings/. Территории стран сравниваются по индикатору «Базовый уровень водного стресса», который измеряет отношение общего водозабора к доступным возобновляемым источникам воды. Забор воды включает бытовое, промышленное, ирригационное, а также безвозвратное использование в животноводстве. Доступные возобновляемые источники воды включают запасы поверхностных и подземных вод и учитывают влияние водопотребителей вверх по течению и крупных плотин на доступность воды вниз по течению. Более высокие значения индикатора указывают на большую конкуренцию среди пользователей</t>
  </si>
  <si>
    <t>Границы отчетности по зарубежным организациям 2018 года включают LUKOIL Neftohim Burgas, PETROTEL-LUKOIL SA, LUKOIL Uzbekistan Operating Company. Границы отчетности с 2019 года включают те же организации и  ISAB, ИОО «ЛУКОЙЛ Белоруссия» и LUKOIL-BULGARIA EOOD</t>
  </si>
  <si>
    <t xml:space="preserve">GRI 303-3 (2018). Забор и использование воды, млн куб. м  </t>
  </si>
  <si>
    <r>
      <t xml:space="preserve">GRI 303-3 (2018). Забор воды организациями Группы «ЛУКОЙЛ» по источникам водозабора, </t>
    </r>
    <r>
      <rPr>
        <sz val="11"/>
        <color rgb="FF000000"/>
        <rFont val="Calibri"/>
        <family val="2"/>
        <scheme val="minor"/>
      </rPr>
      <t>млн куб. м</t>
    </r>
  </si>
  <si>
    <t>Доля пресной воды, забираемой в маловодных регионах России от общего забора воды организациями Группы "ЛУКОЙЛ" в России, %</t>
  </si>
  <si>
    <t>Доля пресной воды, забираемой в маловодных регионах зарубежных стран  от общего забора воды организациями Группы "ЛУКОЙЛ" в зарубежных странах, %</t>
  </si>
  <si>
    <t>GRI 303-4 (2018). Водоотведение от организаций Группы «ЛУКОЙЛ», млн куб. м</t>
  </si>
  <si>
    <t>GRI 303-5 (2018). Использование пресной воды</t>
  </si>
  <si>
    <t>дать абсолютные цифры по забору, потреблению и отведению воды в маловодных регионах (303-3 и 303-4)</t>
  </si>
  <si>
    <t>GRI 303-4 (2018), 306-1 (2016). Водоотведение в поверхностные водные объекты и в море по качеству сточных вод от организаций Группы «ЛУКОЙЛ», млн куб. м</t>
  </si>
  <si>
    <t>Забор и использование пресной воды</t>
  </si>
  <si>
    <t>показать забор и использование пресной воды</t>
  </si>
  <si>
    <r>
      <t>GRI 305-7 (2016). Валовые выбросы в атмосферу загрязняющих веществ (без учета СО</t>
    </r>
    <r>
      <rPr>
        <b/>
        <vertAlign val="subscript"/>
        <sz val="11"/>
        <color theme="4"/>
        <rFont val="Calibri"/>
        <family val="2"/>
        <charset val="204"/>
      </rPr>
      <t>2</t>
    </r>
    <r>
      <rPr>
        <b/>
        <sz val="11"/>
        <color theme="4"/>
        <rFont val="Calibri"/>
        <family val="2"/>
        <charset val="204"/>
      </rPr>
      <t>)</t>
    </r>
    <r>
      <rPr>
        <b/>
        <sz val="12"/>
        <color rgb="FF0070C0"/>
        <rFont val="Calibri"/>
        <family val="2"/>
      </rPr>
      <t xml:space="preserve"> по Группе «ЛУКОЙЛ», тыс. т</t>
    </r>
  </si>
  <si>
    <t xml:space="preserve">Границы отчетности по зарубежным организациям 2018 года включают LUKOIL Neftohim Burgas, PETROTEL-LUKOIL SA, LUKOIL Uzbekistan Operating Company. Границы отчетности с  2019 года включают те же организации и ISAB, ИОО «ЛУКОЙЛ Белоруссия» и LUKOIL-BULGARIA EOOD					</t>
  </si>
  <si>
    <t>Примечания.
Выбросы углеводородов за 2016–2017 годы приведены, включая ЛОС.
Прочие загрязняющие вещества включают специфические вещества, за исключением перечисленных в таблице, в соответствии с формами государственной статистики, доля выбросов которых в общем объеме составляет менее 1%.
В 2020 году была уточнена методика учета категории «прочие загрязняющие вещества" по зарубежным организациям: выделены вещества, относящиеся к другим указанным в таблице видам выбросов загрязняющих веществ, и учтены в соответствующих категориях (строках таблицы). Данные за 2019 год пересчитаны.</t>
  </si>
  <si>
    <t>Движение отходов доприватизационного периода, тыс. т</t>
  </si>
  <si>
    <t>Наличие отходов на начало года</t>
  </si>
  <si>
    <t>Ликвидировано отходов в отчетном году</t>
  </si>
  <si>
    <t>Наличие отходов на конец года</t>
  </si>
  <si>
    <t>Всего по организациям Группы «ЛУКОЙЛ»</t>
  </si>
  <si>
    <t>Российские</t>
  </si>
  <si>
    <t>Зарубежные</t>
  </si>
  <si>
    <r>
      <t>Всего по организациям Группы «ЛУКОЙЛ</t>
    </r>
    <r>
      <rPr>
        <i/>
        <sz val="10.5"/>
        <color rgb="FF000000"/>
        <rFont val="Calibri"/>
        <family val="2"/>
      </rPr>
      <t xml:space="preserve"> </t>
    </r>
  </si>
  <si>
    <r>
      <rPr>
        <b/>
        <sz val="10.5"/>
        <color rgb="FF000000"/>
        <rFont val="Calibri"/>
        <family val="2"/>
      </rPr>
      <t>Примечание</t>
    </r>
    <r>
      <rPr>
        <sz val="10.5"/>
        <color rgb="FF000000"/>
        <rFont val="Calibri"/>
        <family val="2"/>
      </rPr>
      <t>. При проведении плановых мероприятий по ликвидации доприватизационных ущербов в ООО «ЛУКОЙЛ-Волгограднефтепереработка» на период 2020 года в рамках геодезических работ был уточнен объем доприватизационных ущербов на конец 2019 года. Таким образом, общий объем доприватизационных ущербов скорректирован с 218 тыс. т на 223 тыс. т.</t>
    </r>
  </si>
  <si>
    <t>Динамика образования и рекультивации загрязненных земель, га</t>
  </si>
  <si>
    <t>Границы показателей</t>
  </si>
  <si>
    <t>Площадь земель на начало года</t>
  </si>
  <si>
    <t>Рекультивировано земель в течение года</t>
  </si>
  <si>
    <t>Образовалось загрязненных земель в течение года</t>
  </si>
  <si>
    <t>Площадь земель на конец года</t>
  </si>
  <si>
    <t>Всего по Группе «ЛУКОЙЛ»</t>
  </si>
  <si>
    <r>
      <t>Примечания.</t>
    </r>
    <r>
      <rPr>
        <sz val="12"/>
        <color theme="1"/>
        <rFont val="Calibri"/>
        <family val="2"/>
        <scheme val="minor"/>
      </rPr>
      <t xml:space="preserve"> 1) Данные по зарубежным организациям за 2018 год относятся к LUKOIL Neftohim Burgas, PETROTEL-LUKOIL SA, LUKOIL Uzbekistan Operating Company, за 2019–2020 годы – к указанным организациям, а также к ISAB, </t>
    </r>
    <r>
      <rPr>
        <sz val="12"/>
        <color rgb="FF000000"/>
        <rFont val="Calibri"/>
        <family val="2"/>
        <scheme val="minor"/>
      </rPr>
      <t>ИОО «ЛУКОЙЛ Белоруссия» и «LUKOIL-BULGARIA» EOOD. 2) Увеличение площади</t>
    </r>
    <r>
      <rPr>
        <sz val="12"/>
        <color theme="1"/>
        <rFont val="Calibri"/>
        <family val="2"/>
        <scheme val="minor"/>
      </rPr>
      <t xml:space="preserve"> загрязненных земель в российских организациях в 2020 году обусловлено включением земель, загрязненных в результате последствий разлива подтоварных вод, который произошел в 2019 году в Республике Коми.</t>
    </r>
  </si>
  <si>
    <t>Численность молодых работников</t>
  </si>
  <si>
    <t>Принято на работу молодых работников</t>
  </si>
  <si>
    <t>Количество студентов, обучающихся по договорам от организаций Группы «ЛУКОЙЛ»</t>
  </si>
  <si>
    <t>Негосударственное пенсионное обеспечение</t>
  </si>
  <si>
    <t>Данные по обучению работников организаций Группы «ЛУКОЙЛ»</t>
  </si>
  <si>
    <t>Данные по дистанционному обучению работников организаций Группы «ЛУКОЙЛ»</t>
  </si>
  <si>
    <t>В разбивке по категориям работников</t>
  </si>
  <si>
    <t>млн куб. м</t>
  </si>
  <si>
    <t xml:space="preserve">В  том числе по географии: </t>
  </si>
  <si>
    <t>в разбивке по зарубежным ДО см. мой проект бука</t>
  </si>
  <si>
    <t>5.5. Прочее водоотведение = сброс на рельеф, не указываем в отчете</t>
  </si>
  <si>
    <t>Удельные выбросы загрязняющих веществ в атмосферу российскими организациями Группы «ЛУКОЙЛ»</t>
  </si>
  <si>
    <t>НОВОЕ</t>
  </si>
  <si>
    <t>не понятно, откуда взяла данные и что подразумевается под т в знаменателе</t>
  </si>
  <si>
    <t>кг/т</t>
  </si>
  <si>
    <t>Видимо из формы ОС все данные</t>
  </si>
  <si>
    <t>Динамика изменения показателя в бизнес-секторе «Электроэнергетика» объясняется тем, что в 2019 году, наряду со снижением объема производства из-за теплой зимы, проводился ряд технологических режимных мероприятий в ООО «ЛУКОЙЛ-Кубаньэнерго» и проведением плановых ремонтных работ на оборудовании ООО «ЛУКОЙЛ-Астраханьэнерго»</t>
  </si>
  <si>
    <t>2020: Учитывалось количество использованных (971 тыс. т), обезвреженных (17,7 тыс. т), переданных (925 тыс. т) и захороненных отходов (87 тыс. т). Расхождение, вероятно, вызвано тем, что вместо объема захоронения отходов использовался объем размещения отходов (105 тыс. т).
Просьба скорректировать значение.</t>
  </si>
  <si>
    <r>
      <t>Примечания ранее. Б</t>
    </r>
    <r>
      <rPr>
        <i/>
        <sz val="12"/>
        <color theme="1"/>
        <rFont val="Calibri"/>
        <family val="2"/>
      </rPr>
      <t>ό</t>
    </r>
    <r>
      <rPr>
        <i/>
        <sz val="11"/>
        <color theme="1"/>
        <rFont val="Calibri"/>
        <family val="2"/>
      </rPr>
      <t>льшая часть веществ, относящихся в международной системе учета к опасным отходам, содержится в отходах I и II класса опасности.</t>
    </r>
    <r>
      <rPr>
        <i/>
        <sz val="11"/>
        <color rgb="FF000000"/>
        <rFont val="Calibri"/>
        <family val="2"/>
      </rPr>
      <t xml:space="preserve"> В России к опасным относятся отходы I-III классов опасности, к малоопасным − отходы IV класса опасности, к неопасным − отходы V класса опасности. Класс опасности определяется в соответствии с критериями, утвержденными Министерством природных ресурсов и экологии Российской Федерации.</t>
    </r>
  </si>
  <si>
    <t xml:space="preserve">Штрафы: В 2020 году неоднократные утечки трубопроводов и даже грифон на нагнетальной скважине, закачивающей минерализованную пластовую воду в недра, произошедшие в 2018-2019 гг в ООО "ЛУКОЙЛ-Коми" (зафиксированы Актами 2019 года) привели к угнетению и последующей гибели лесной растительности на площади 89 га, в октябре 2020 года МПР РК подало иск о возмещении ущерба в арбитраж на сумму 2,227 млрд.руб.						</t>
  </si>
  <si>
    <t>Примечания.</t>
  </si>
  <si>
    <t>Доля работников, охваченных коллективными договорами в организациях Группы «ЛУКОЙЛ»</t>
  </si>
  <si>
    <t>Доля работников, охваченных коллективными договорами в российских организациях</t>
  </si>
  <si>
    <t>Оборотная вода – вода, последовательно и многократно используемая в технологических процессах по принципу замкнутых систем без сброса в поверхностные водоемы или канализацию.
Повторно-последовательное водоснабжение – использование воды, сохранившей качественные показатели после использования в каком-либо технологическом процессе и без обработки подаваемой для повторного применения или возвращенной в природные объекты. Попутно добываемая с нефтью вода, направляемая на нужды ППД, считается повторно-использованной.</t>
  </si>
  <si>
    <t>Сделать новую закладку по воде</t>
  </si>
  <si>
    <t xml:space="preserve">    Морская вода </t>
  </si>
  <si>
    <t xml:space="preserve">    Морская вода</t>
  </si>
  <si>
    <t xml:space="preserve">    Вода прочих поверхностных источников (пресная)</t>
  </si>
  <si>
    <t xml:space="preserve">    Вода прочих поверхностных  источников (пресная)</t>
  </si>
  <si>
    <t xml:space="preserve">    Пресная вода</t>
  </si>
  <si>
    <t xml:space="preserve">    Прочая вода</t>
  </si>
  <si>
    <t xml:space="preserve">    Пресная вода </t>
  </si>
  <si>
    <t xml:space="preserve">    Прочая вода </t>
  </si>
  <si>
    <t>млн кВт-ч</t>
  </si>
  <si>
    <t xml:space="preserve">    Геотермальная энергия</t>
  </si>
  <si>
    <t xml:space="preserve">    Энергия ветра</t>
  </si>
  <si>
    <t xml:space="preserve">    Солнечная энергия</t>
  </si>
  <si>
    <t xml:space="preserve">    Гидроэнергия</t>
  </si>
  <si>
    <t xml:space="preserve">    Энергия, получаемая из биомассы</t>
  </si>
  <si>
    <t>Производственное потребление энергии от возобновляемых источников энергии</t>
  </si>
  <si>
    <t xml:space="preserve">        из них организации электроэнергетики</t>
  </si>
  <si>
    <t xml:space="preserve">    Российские организации</t>
  </si>
  <si>
    <t xml:space="preserve">    Зарубежные организации</t>
  </si>
  <si>
    <t>1.3. из других источников</t>
  </si>
  <si>
    <t xml:space="preserve">    Российские организации </t>
  </si>
  <si>
    <t>Забор воды в разбивке по источникам</t>
  </si>
  <si>
    <t xml:space="preserve">В разбивке по принимающему объекту </t>
  </si>
  <si>
    <t xml:space="preserve">    Зарубежные организации  </t>
  </si>
  <si>
    <t xml:space="preserve">    1.1. нормативно чистые  </t>
  </si>
  <si>
    <t xml:space="preserve">    1.2. нормативно очищенные </t>
  </si>
  <si>
    <t xml:space="preserve">    1.3. загрязненные воды  </t>
  </si>
  <si>
    <t xml:space="preserve">        Российские организации</t>
  </si>
  <si>
    <t xml:space="preserve">        Зарубежные организации  </t>
  </si>
  <si>
    <t xml:space="preserve">    2.1. нормативно чистые  </t>
  </si>
  <si>
    <t xml:space="preserve">    2.2. нормативно очищенные </t>
  </si>
  <si>
    <t xml:space="preserve">    2.3. загрязненные воды  </t>
  </si>
  <si>
    <t>1. Водоотведение в поверхностные водные объекты по качеству сточных вод (1 = 1.1 + 1.2 + 1.3)</t>
  </si>
  <si>
    <t>Водоотведение в море по качеству сточных вод</t>
  </si>
  <si>
    <t xml:space="preserve">    Объем оборотного водоснабжения</t>
  </si>
  <si>
    <t xml:space="preserve">    Объем повторно-последовательно использованной воды</t>
  </si>
  <si>
    <t xml:space="preserve">    Объем оборотного водоснабжения </t>
  </si>
  <si>
    <t xml:space="preserve">Общий объем выбросов загрязняющих веществ </t>
  </si>
  <si>
    <t xml:space="preserve">Выбросы твердых веществ </t>
  </si>
  <si>
    <t xml:space="preserve">Выбросы СО </t>
  </si>
  <si>
    <t xml:space="preserve">Выбросы углеводородов  </t>
  </si>
  <si>
    <t xml:space="preserve">Выбросы ЛОС </t>
  </si>
  <si>
    <t xml:space="preserve">Выбросы прочих загрязняющих веществ </t>
  </si>
  <si>
    <t xml:space="preserve">    Зарубежные организации </t>
  </si>
  <si>
    <t xml:space="preserve">    Опасные</t>
  </si>
  <si>
    <t xml:space="preserve">    Доля отходов I и II классов опасности </t>
  </si>
  <si>
    <t xml:space="preserve">    Доля отходов I, II и III классов опасности</t>
  </si>
  <si>
    <t xml:space="preserve">    ИТОГО Опасные (I, II и III классов опасности)</t>
  </si>
  <si>
    <t xml:space="preserve">    ИТОГО неопасные и малоопасные (IV и V классов опасности)</t>
  </si>
  <si>
    <t xml:space="preserve">    Неопасные</t>
  </si>
  <si>
    <t xml:space="preserve">    Руководители</t>
  </si>
  <si>
    <t xml:space="preserve">    Специалисты </t>
  </si>
  <si>
    <t xml:space="preserve">    Рабочие и другие служащие</t>
  </si>
  <si>
    <t>Климат</t>
  </si>
  <si>
    <t>Энергия</t>
  </si>
  <si>
    <t xml:space="preserve">    Мужчины</t>
  </si>
  <si>
    <t xml:space="preserve">    Женщины</t>
  </si>
  <si>
    <t xml:space="preserve">    Частичная</t>
  </si>
  <si>
    <t xml:space="preserve">    Полная</t>
  </si>
  <si>
    <t xml:space="preserve">    Мужчин </t>
  </si>
  <si>
    <t xml:space="preserve">    Доля от списочной численности мужчин</t>
  </si>
  <si>
    <t xml:space="preserve">    Доля от списочной численности женщин</t>
  </si>
  <si>
    <t xml:space="preserve">    Женщин </t>
  </si>
  <si>
    <t xml:space="preserve">    Женщин</t>
  </si>
  <si>
    <t>чел.</t>
  </si>
  <si>
    <t>Доля мужчин/ женщин  от списочной численности персонала</t>
  </si>
  <si>
    <t>Доля каждой категории занятости от списочной численности персонала</t>
  </si>
  <si>
    <t>Доля категории "Постоянный договор" от списочной численности персонала</t>
  </si>
  <si>
    <t>Доля категории "Временный договор" от списочной численности персонала</t>
  </si>
  <si>
    <t xml:space="preserve">    Россия</t>
  </si>
  <si>
    <t xml:space="preserve">    Европа</t>
  </si>
  <si>
    <t xml:space="preserve">    Азия</t>
  </si>
  <si>
    <t xml:space="preserve">    Ближний Восток и Африка</t>
  </si>
  <si>
    <t xml:space="preserve">    Северная Америка</t>
  </si>
  <si>
    <t xml:space="preserve">    Электроэнергетика</t>
  </si>
  <si>
    <t xml:space="preserve">    Прочие</t>
  </si>
  <si>
    <t>Распределение работников по регионам</t>
  </si>
  <si>
    <t xml:space="preserve">    Специалисты</t>
  </si>
  <si>
    <t xml:space="preserve">    До 35 лет</t>
  </si>
  <si>
    <t xml:space="preserve">    36–40 лет</t>
  </si>
  <si>
    <t xml:space="preserve">    41–50 лет</t>
  </si>
  <si>
    <t xml:space="preserve">    51 год и старше</t>
  </si>
  <si>
    <t xml:space="preserve">чел. </t>
  </si>
  <si>
    <t xml:space="preserve">    Рабочие и другие служащие</t>
  </si>
  <si>
    <t>Доля женщин-руководителей от списочной численности руководителей соответствующего уровня в организациях Группы «ЛУКОЙЛ»</t>
  </si>
  <si>
    <t>Доля местных руководителей высшего уровня</t>
  </si>
  <si>
    <t>Руководители высшего уровня</t>
  </si>
  <si>
    <t>услуг</t>
  </si>
  <si>
    <t xml:space="preserve">    Охрана здоровья</t>
  </si>
  <si>
    <t xml:space="preserve">    Социальная поддержка семей с детьми</t>
  </si>
  <si>
    <t xml:space="preserve">    Негосударственное пенсионное обеспечение</t>
  </si>
  <si>
    <t xml:space="preserve">    Поддержка пенсионеров</t>
  </si>
  <si>
    <t xml:space="preserve">Группа «ЛУКОЙЛ» </t>
  </si>
  <si>
    <t>Показатели работы с молодыми работниками и специалистами</t>
  </si>
  <si>
    <t>Пенсионные обязательства, Группа «ЛУКОЙЛ»</t>
  </si>
  <si>
    <t>млн руб.</t>
  </si>
  <si>
    <t>руб.</t>
  </si>
  <si>
    <t>Количество бывших работников, получающих корпоративную пенсию в России</t>
  </si>
  <si>
    <t>Количество пройденного обучения</t>
  </si>
  <si>
    <t>человеко-курсов</t>
  </si>
  <si>
    <t>Среднее количество часов обучения на одного обученного работника</t>
  </si>
  <si>
    <t>Среднегодовые затраты на обучение одного обученного работника</t>
  </si>
  <si>
    <t>час</t>
  </si>
  <si>
    <t>Объем обучения</t>
  </si>
  <si>
    <t>Профессиональная заболеваемость в российских организациях Группы «ЛУКОЙЛ»</t>
  </si>
  <si>
    <t>млн т СО2-экв.</t>
  </si>
  <si>
    <t xml:space="preserve">    Охват 1</t>
  </si>
  <si>
    <t xml:space="preserve">    Охват 2</t>
  </si>
  <si>
    <t xml:space="preserve">    Охват 1 </t>
  </si>
  <si>
    <t xml:space="preserve">    Охват 2 </t>
  </si>
  <si>
    <t>Общий объем сжигания ПНГ на факелах</t>
  </si>
  <si>
    <t>млн куб. м</t>
  </si>
  <si>
    <t>GRI 405-1</t>
  </si>
  <si>
    <t>Корпоративное управление</t>
  </si>
  <si>
    <t>Промышленная безопасность</t>
  </si>
  <si>
    <t>Охрана труда</t>
  </si>
  <si>
    <t>GRI 302-1</t>
  </si>
  <si>
    <t>Производственное потребление энергии организациями Группы «ЛУКОЙЛ»</t>
  </si>
  <si>
    <t>млн ГДж</t>
  </si>
  <si>
    <t>Динамика значения Индекса энергоемкости EII Solomon относительно 2014 года</t>
  </si>
  <si>
    <t>Индекс энергоемкости</t>
  </si>
  <si>
    <t>млн кВт-ч</t>
  </si>
  <si>
    <t>Группа "ЛУКОЙЛ"</t>
  </si>
  <si>
    <t>РСПП</t>
  </si>
  <si>
    <t>Инвестиции в развитие ВИЭ</t>
  </si>
  <si>
    <t>Доля доходов, полученных от продажи электроэнергии, произведенной от ВИЭ</t>
  </si>
  <si>
    <t>организаций</t>
  </si>
  <si>
    <t>ГДж / барр. н.э.</t>
  </si>
  <si>
    <t>ГДж / т произведенной продукции</t>
  </si>
  <si>
    <t xml:space="preserve">    Прочая вода (минерализованная, сточная, ЦВС и др.)</t>
  </si>
  <si>
    <t xml:space="preserve">    Электроэнергия</t>
  </si>
  <si>
    <t xml:space="preserve">    Тепловая энергия</t>
  </si>
  <si>
    <t xml:space="preserve">    Холод</t>
  </si>
  <si>
    <t xml:space="preserve">    Пар</t>
  </si>
  <si>
    <t>1.4. Продажа и отпуск энергии</t>
  </si>
  <si>
    <t xml:space="preserve">    В России</t>
  </si>
  <si>
    <t xml:space="preserve">    За рубежом</t>
  </si>
  <si>
    <t>GRI 303-3</t>
  </si>
  <si>
    <t xml:space="preserve">млн куб. м  </t>
  </si>
  <si>
    <t>Объемы оборотного водоснабжения и повторно используемой воды в организациях Группы «ЛУКОЙЛ»</t>
  </si>
  <si>
    <t xml:space="preserve">млн куб. м </t>
  </si>
  <si>
    <t>Нефтегазодобыча</t>
  </si>
  <si>
    <t>Нефтепереработка</t>
  </si>
  <si>
    <t>Нефтепродуктообеспечение</t>
  </si>
  <si>
    <t>Транспортировка</t>
  </si>
  <si>
    <t xml:space="preserve"> куб. м / т переработанного сырья</t>
  </si>
  <si>
    <t>Нефтехимия</t>
  </si>
  <si>
    <t>Электроэнергетика</t>
  </si>
  <si>
    <t>Использование воды организациями Группы "ЛУКОЙЛ"</t>
  </si>
  <si>
    <t>Водоотведение от организаций Группы «ЛУКОЙЛ»</t>
  </si>
  <si>
    <t>GRI 303-4</t>
  </si>
  <si>
    <t xml:space="preserve">GRI 303-4 </t>
  </si>
  <si>
    <t xml:space="preserve">Ед. изм. </t>
  </si>
  <si>
    <t>GRI 305-7</t>
  </si>
  <si>
    <t xml:space="preserve"> тыс. т</t>
  </si>
  <si>
    <r>
      <t>Валовые выбросы в атмосферу загрязняющих веществ (без учета СО</t>
    </r>
    <r>
      <rPr>
        <b/>
        <vertAlign val="subscript"/>
        <sz val="11"/>
        <color theme="4"/>
        <rFont val="Calibri"/>
        <family val="2"/>
      </rPr>
      <t>2</t>
    </r>
    <r>
      <rPr>
        <b/>
        <sz val="11"/>
        <color theme="4"/>
        <rFont val="Calibri"/>
        <family val="2"/>
      </rPr>
      <t>)</t>
    </r>
    <r>
      <rPr>
        <b/>
        <sz val="11"/>
        <color rgb="FF0070C0"/>
        <rFont val="Calibri"/>
        <family val="2"/>
      </rPr>
      <t xml:space="preserve"> по Группе «ЛУКОЙЛ»</t>
    </r>
  </si>
  <si>
    <t>кг / ТУТ добытого углеводородного сырья</t>
  </si>
  <si>
    <t>кг / т переработанного сырья</t>
  </si>
  <si>
    <t>кг / т реализованных нефтепродуктов</t>
  </si>
  <si>
    <t xml:space="preserve"> кг / т транспортируемых нефти, нефтепродуктов </t>
  </si>
  <si>
    <t xml:space="preserve">кг / ТУТ потребленного топлива </t>
  </si>
  <si>
    <t xml:space="preserve">    I класса опасности</t>
  </si>
  <si>
    <t xml:space="preserve">    II класса опасности</t>
  </si>
  <si>
    <t xml:space="preserve">    III класса опасности (в т.ч. нефтесодержащие)</t>
  </si>
  <si>
    <t xml:space="preserve">    IV класса опасности</t>
  </si>
  <si>
    <t xml:space="preserve">    V класса опасности</t>
  </si>
  <si>
    <t xml:space="preserve">тыс. т </t>
  </si>
  <si>
    <t>Ед. изм.</t>
  </si>
  <si>
    <t>Отходы в разбивке по классам опасности в Группе «ЛУКОЙЛ»</t>
  </si>
  <si>
    <t>Наличие отходов на конец отчетного года</t>
  </si>
  <si>
    <t xml:space="preserve">Отходы доприватизационного периода </t>
  </si>
  <si>
    <t>тыс. т</t>
  </si>
  <si>
    <t>Образование и рекультивация загрязненных земель</t>
  </si>
  <si>
    <t>га</t>
  </si>
  <si>
    <t>Рекультивировано земель в течение отчетного года</t>
  </si>
  <si>
    <t>Образовалось загрязненных земель в течение отчетного года</t>
  </si>
  <si>
    <t>Площадь загрязненных земель на конец отчетного года</t>
  </si>
  <si>
    <t>GRI 403-8</t>
  </si>
  <si>
    <t>Доля работников, занятых в организациях Группы "ЛУКОЙЛ", имеющих сертификаты соответствия систем управления ПБ, ОТ и ОС  международным стандартам ISO 14001 и ISO 45001</t>
  </si>
  <si>
    <t>Финансирование целевых и инвестиционных программ в области ПБ, ОТ и ОС в Группе «ЛУКОЙЛ»</t>
  </si>
  <si>
    <t xml:space="preserve">    Затраты на улучшение условий и охрану труда, снижение уровня производственного травматизма и профессиональной заболеваемости</t>
  </si>
  <si>
    <t xml:space="preserve">    Затраты на снижение рисков возникновения аварий, инцидентов, пожаров и чрезвычайных ситуаций</t>
  </si>
  <si>
    <t xml:space="preserve">    Охрана окружающей среды</t>
  </si>
  <si>
    <t xml:space="preserve">    Промышленная безопасность</t>
  </si>
  <si>
    <t>Количество организаций Группы "ЛУКОЙЛ", в которых проведены проверки состояния систем управления ПБ, ОТ и ОС</t>
  </si>
  <si>
    <t xml:space="preserve">    Капитальные затраты</t>
  </si>
  <si>
    <t>Количество проведенных учений</t>
  </si>
  <si>
    <t xml:space="preserve">    В том числе по ликвидации условного разлива нефти и нефтепродуктов</t>
  </si>
  <si>
    <t>учений</t>
  </si>
  <si>
    <t>т</t>
  </si>
  <si>
    <t>шт.</t>
  </si>
  <si>
    <t>Показатели производственного травматизма в Группе "ЛУКОЙЛ"</t>
  </si>
  <si>
    <t>случаев</t>
  </si>
  <si>
    <t xml:space="preserve">    Со смертельным исходом</t>
  </si>
  <si>
    <t xml:space="preserve">    На 1 тыс. работников</t>
  </si>
  <si>
    <t xml:space="preserve">    На 1 млн человеко-часов</t>
  </si>
  <si>
    <t>GRI 401-1</t>
  </si>
  <si>
    <t xml:space="preserve">Характеристика персонала в разбивке по типу занятости, договору о найме и полу по состоянию на 31 декабря каждого отчетного года </t>
  </si>
  <si>
    <t xml:space="preserve">Сведения о руководителях из местного населения в зарубежных организациях Группы «ЛУКОЙЛ»  </t>
  </si>
  <si>
    <t>в существенных регионах деятельности по состоянию на 31 декабря каждого отчетного года</t>
  </si>
  <si>
    <t>Объем предоставленных услуг в рамках социальных программ в Группе «ЛУКОЙЛ»</t>
  </si>
  <si>
    <t xml:space="preserve">GRI 401-2 </t>
  </si>
  <si>
    <t>Средний размер негосударственной (корпоративной) пенсии в России</t>
  </si>
  <si>
    <t>GRI 404-1</t>
  </si>
  <si>
    <t>Доля работников, охваченных коллективными договорами в Группе «ЛУКОЙЛ»</t>
  </si>
  <si>
    <t>млн руб.</t>
  </si>
  <si>
    <r>
      <rPr>
        <b/>
        <sz val="10"/>
        <color rgb="FF000000"/>
        <rFont val="Calibri Light"/>
        <family val="2"/>
      </rPr>
      <t>Примечания</t>
    </r>
    <r>
      <rPr>
        <sz val="10"/>
        <color rgb="FF000000"/>
        <rFont val="Calibri Light"/>
        <family val="2"/>
      </rPr>
      <t xml:space="preserve">. </t>
    </r>
  </si>
  <si>
    <t>Расходы на персонал в Группе «ЛУКОЙЛ»</t>
  </si>
  <si>
    <t>Оплата труда</t>
  </si>
  <si>
    <t>Социальные льготы и выплаты, социальная поддержка работников</t>
  </si>
  <si>
    <t>Обучение</t>
  </si>
  <si>
    <t>В том числе в российских организациях</t>
  </si>
  <si>
    <t>Водоотведение от организаций Группы «ЛУКОЙЛ» в поверхностные водные объекты и в море по качеству сточных вод</t>
  </si>
  <si>
    <t xml:space="preserve">   Российские организации</t>
  </si>
  <si>
    <t xml:space="preserve">   Зарубежные организации</t>
  </si>
  <si>
    <t xml:space="preserve">    Охват 1 + 2 </t>
  </si>
  <si>
    <t>Экологическая и промышленная безопасность</t>
  </si>
  <si>
    <t>Социальные аспекты</t>
  </si>
  <si>
    <t xml:space="preserve">    Охват 1 +  2</t>
  </si>
  <si>
    <t xml:space="preserve">Примечания. </t>
  </si>
  <si>
    <t xml:space="preserve">РСПП </t>
  </si>
  <si>
    <t>Наличие отходов на конец года по Группе "ЛУКОЙЛ"</t>
  </si>
  <si>
    <t>UNCTAD B1.1</t>
  </si>
  <si>
    <t>UNCTAD B1.3</t>
  </si>
  <si>
    <t>UNCTAD B2.1</t>
  </si>
  <si>
    <t>UNCTAD B2.2</t>
  </si>
  <si>
    <t>UNCTAD B2.3</t>
  </si>
  <si>
    <t>UNCTAD C1.1</t>
  </si>
  <si>
    <t>UNCTAD C2.1</t>
  </si>
  <si>
    <t>UNCTAD C2.2</t>
  </si>
  <si>
    <t>UNCTAD C3.2</t>
  </si>
  <si>
    <t>UNCTAD D1.4</t>
  </si>
  <si>
    <t xml:space="preserve">Списочная численность по Группе "ЛУКОЙЛ" </t>
  </si>
  <si>
    <t>Текучесть кадров по Группе "ЛУКОЙЛ"</t>
  </si>
  <si>
    <t xml:space="preserve">Списочная численность персонала Группы "ЛУКОЙЛ" (по состоянию на 31 декабря каждого отчетного года) </t>
  </si>
  <si>
    <t xml:space="preserve">Среднесписочная численность персонала Группы "ЛУКОЙЛ" </t>
  </si>
  <si>
    <t xml:space="preserve">Списочная численность персонала </t>
  </si>
  <si>
    <t xml:space="preserve">Земля и Отходы </t>
  </si>
  <si>
    <r>
      <t>В разбивке по категориям работников</t>
    </r>
    <r>
      <rPr>
        <b/>
        <sz val="10"/>
        <color rgb="FFFF0000"/>
        <rFont val="Calibri"/>
        <family val="2"/>
        <charset val="204"/>
        <scheme val="minor"/>
      </rPr>
      <t xml:space="preserve"> </t>
    </r>
  </si>
  <si>
    <t xml:space="preserve">Вода </t>
  </si>
  <si>
    <t xml:space="preserve">Выбросы </t>
  </si>
  <si>
    <t>Качество корпоративного управления</t>
  </si>
  <si>
    <t>GRI 206-1</t>
  </si>
  <si>
    <t>Количество организаций Группы "ЛУКОЙЛ", имеющих сертификаты соответствия систем управления ПБ, ОТ и ОС  международным стандартам ISO 14001 и ISO 45001</t>
  </si>
  <si>
    <t>Астраханская область</t>
  </si>
  <si>
    <t>Волгоградская область</t>
  </si>
  <si>
    <t>Охват 1. Прямые валовые выбросы ПГ</t>
  </si>
  <si>
    <t xml:space="preserve">Нефтепереработка и нефтехимия </t>
  </si>
  <si>
    <t>Показатели</t>
  </si>
  <si>
    <t xml:space="preserve">Сертификация систем управления </t>
  </si>
  <si>
    <t>Программа экологической безопасности (ПЭБ)</t>
  </si>
  <si>
    <t>Программа промышленной безопасности, улучшения условий и охраны труда, предупреждения и ликвидации чрезвычайных ситуаций (ППБ)</t>
  </si>
  <si>
    <t>В разбивке по видам деятельности</t>
  </si>
  <si>
    <t>В разбивке по географии</t>
  </si>
  <si>
    <t>Доля парка трубопроводов в антикоррозионном исполнении</t>
  </si>
  <si>
    <r>
      <t xml:space="preserve"> </t>
    </r>
    <r>
      <rPr>
        <b/>
        <sz val="10"/>
        <color rgb="FF000000"/>
        <rFont val="Calibri"/>
        <family val="2"/>
      </rPr>
      <t>Примечания</t>
    </r>
    <r>
      <rPr>
        <sz val="10"/>
        <color rgb="FF000000"/>
        <rFont val="Calibri"/>
        <family val="2"/>
      </rPr>
      <t xml:space="preserve">. </t>
    </r>
  </si>
  <si>
    <t>Доля инвестиций в проекты ВИЭ от капитальных затрат в бизнес-секторе «Электроэнергетика»</t>
  </si>
  <si>
    <r>
      <rPr>
        <b/>
        <sz val="10"/>
        <color theme="1"/>
        <rFont val="Calibri"/>
        <family val="2"/>
        <scheme val="minor"/>
      </rPr>
      <t>Примечания</t>
    </r>
    <r>
      <rPr>
        <sz val="10"/>
        <color theme="1"/>
        <rFont val="Calibri"/>
        <family val="2"/>
        <scheme val="minor"/>
      </rPr>
      <t>.</t>
    </r>
  </si>
  <si>
    <r>
      <t>Примечания</t>
    </r>
    <r>
      <rPr>
        <sz val="10"/>
        <color rgb="FF000000"/>
        <rFont val="Calibri Light"/>
        <family val="2"/>
      </rPr>
      <t xml:space="preserve">. </t>
    </r>
  </si>
  <si>
    <t>Внешние аудиты проводятся в рамках трехлетнего цикла в соответствии с рекомендациями комитета ISO. В течение этого периода проверяются все заявленные к сертификации организации Группы «ЛУКОЙЛ», в которых осуществляются сертификационные или надзорные аудиты.</t>
  </si>
  <si>
    <r>
      <t>Примечания</t>
    </r>
    <r>
      <rPr>
        <sz val="10"/>
        <color theme="1"/>
        <rFont val="Calibri"/>
        <family val="2"/>
        <charset val="204"/>
        <scheme val="minor"/>
      </rPr>
      <t xml:space="preserve">. </t>
    </r>
  </si>
  <si>
    <t>Разбивка персонала по типу занятости и по типу трудового договора за 2018 год приведена по ограниченному числу российских организаций Группы.</t>
  </si>
  <si>
    <t>Среднее количество часов обучения на одного обученного работника = Общее количество часов обучающих мероприятий, проведенных в российских и зарубежных организациях / Общее количество работников, прошедших обучение в отчетном году. Среднегодовые затраты на обучение одного обученного работника = Общее количество затрат на обучение работников, прошедших обучение в отчетном году / Общее количество работников, прошедших обучение в отчетном году.</t>
  </si>
  <si>
    <t>Количество случаев нарушения прав человека (в том числе связанных с дискриминацией)</t>
  </si>
  <si>
    <t>Водоотведение в поверхностные водные объекты и в море (1 + 2)</t>
  </si>
  <si>
    <t>Выработка электроэнергии от возобновляемых источников по Группе «ЛУКОЙЛ»</t>
  </si>
  <si>
    <t>Общее количество энергии, выработанной от ВИЭ (1+2)</t>
  </si>
  <si>
    <t>1.2. Потребление  стационарными производственными установками топлива, выработанного из невозобновляемых источников энергии (обеспечивающая генерация)</t>
  </si>
  <si>
    <t>Всего</t>
  </si>
  <si>
    <t>Республика Коми</t>
  </si>
  <si>
    <t>Калининградская область</t>
  </si>
  <si>
    <t>Прочие регионы</t>
  </si>
  <si>
    <t>Разливы прочих веществ</t>
  </si>
  <si>
    <t xml:space="preserve">   Горюче-смазочные материалы</t>
  </si>
  <si>
    <t xml:space="preserve">   Технологические продукты </t>
  </si>
  <si>
    <t>Постоянный договор</t>
  </si>
  <si>
    <t>Временный договор</t>
  </si>
  <si>
    <t xml:space="preserve">   Мужчин</t>
  </si>
  <si>
    <t xml:space="preserve">   Женщин</t>
  </si>
  <si>
    <t xml:space="preserve">    Мужчин</t>
  </si>
  <si>
    <t xml:space="preserve">Сведения о вновь нанятых работниках </t>
  </si>
  <si>
    <t>Характеристики персонала Группы "ЛУКОЙЛ" по категориям и возрасту по состоянию на 31 декабря каждого отчетного года</t>
  </si>
  <si>
    <t>Количество обученных (должностные единицы) в разбивке по категориям персонала</t>
  </si>
  <si>
    <t>Количество работников, у которых впервые установлены профессиональные заболевания</t>
  </si>
  <si>
    <t>Потребление в разбивке по видам энергии</t>
  </si>
  <si>
    <t>Доля потребления энергии от ВИЭ в общем объеме производственного потребления энергии организациями Группы "ЛУКОЙЛ"</t>
  </si>
  <si>
    <t>Энергоемкость</t>
  </si>
  <si>
    <t>Геологоразведка и добыча</t>
  </si>
  <si>
    <r>
      <rPr>
        <b/>
        <sz val="10"/>
        <color rgb="FF000000"/>
        <rFont val="Calibri"/>
        <family val="2"/>
      </rPr>
      <t>Примечания</t>
    </r>
    <r>
      <rPr>
        <sz val="10"/>
        <color rgb="FF000000"/>
        <rFont val="Calibri"/>
        <family val="2"/>
      </rPr>
      <t xml:space="preserve">. </t>
    </r>
  </si>
  <si>
    <t>ГДж/ т переработанного основного сырья</t>
  </si>
  <si>
    <t xml:space="preserve">Образовано отходов за год </t>
  </si>
  <si>
    <t>В России  отходы классифицируются по классам опасности (с I по V) в соответствии с критериями, утвержденными Министерством природных ресурсов и экологии Российской Федерации, при этом все отходы считаются опасными.  Аналогичная система учета принята в Узбекистане. Бόльшая часть веществ, относящихся в международной системе учета к опасным отходам, содержится в отходах I и II класса опасности. Разделение отходов, образовавшихся в российских организациях и в LUKOIL Uzbekistan Operating Company, на опасные и неопасные является условным и проведено исключительно для целей отчетности в ответ на запросы заинтересованных сторон.</t>
  </si>
  <si>
    <t xml:space="preserve">Категория "Прочие загрязняющие вещества" включает специфические вещества, подлежащих учету в соответствии с формами государственной статистики (за исключением перечисленных в таблице), доля выбросов которых в общем объеме составляет менее 1%.			</t>
  </si>
  <si>
    <t xml:space="preserve">   Молодых специалистов</t>
  </si>
  <si>
    <t xml:space="preserve">   Со смертельным исходом </t>
  </si>
  <si>
    <t>Количество рассмотренных обращений  сотрудников по вопросам корпоративной этики, применения трудовых практик и прав человека</t>
  </si>
  <si>
    <t>Доля метана в общем объеме выбросов ПГ (Охват 1)</t>
  </si>
  <si>
    <t>Выбросы парниковых газов от российских организаций в разбивке по видам деятельности</t>
  </si>
  <si>
    <t>Выбросы парниковых газов от зарубежных организаций в разбивке по видам деятельности и географии</t>
  </si>
  <si>
    <t>Данные рассчитаны в границах учета ПГ (включены только российские организации). В проекте в Узбекистане добычи ПНГ нет.</t>
  </si>
  <si>
    <t>Рост объема сжигания ПНГ в 2021 году обусловлен в основном вводом в эксплуатацию новых месторождений.</t>
  </si>
  <si>
    <t>т СО2-экв. / МВтч выработанной электроэнергии и тепла</t>
  </si>
  <si>
    <t>кг СО2-экв.  /  барр. н.э.</t>
  </si>
  <si>
    <t>Направления деятельности</t>
  </si>
  <si>
    <t xml:space="preserve"> Электроэнергетика</t>
  </si>
  <si>
    <r>
      <t xml:space="preserve"> Нефтепереработка и нефтехимия </t>
    </r>
    <r>
      <rPr>
        <sz val="10"/>
        <color theme="1"/>
        <rFont val="Calibri"/>
        <family val="2"/>
        <scheme val="minor"/>
      </rPr>
      <t>(Европейский Союз)</t>
    </r>
  </si>
  <si>
    <t>Количество работников, которые прошли обучение действиям при аварии и ЧС</t>
  </si>
  <si>
    <t>Сведения относятся к организациям нефтегазодобычи, нефтепереработки, нефтехимии и электроэнергетики.</t>
  </si>
  <si>
    <t>Геологоразведка и добыча</t>
  </si>
  <si>
    <t>Переработка и сбыт</t>
  </si>
  <si>
    <t>Общее количество электроэнергии, выработанной всеми объектами коммерческой генерации (включая ВИЭ)</t>
  </si>
  <si>
    <t xml:space="preserve">Доля выработки электроэнергии от ВИЭ в общем объеме выработки электроэнергии всеми объектами коммерческой генерации </t>
  </si>
  <si>
    <t>Общее количество электроэнергии, выработанной всеми объектами обеспечивающей генерации (включая ВИЭ)</t>
  </si>
  <si>
    <t>Доля  выработки электроэнергии от ВИЭ в общем объеме выработки (коммерческая + обеспечивающая генерация)</t>
  </si>
  <si>
    <t xml:space="preserve"> Геологоразведка и добыча</t>
  </si>
  <si>
    <t xml:space="preserve">Геологоразведка и добыча </t>
  </si>
  <si>
    <r>
      <rPr>
        <b/>
        <sz val="10"/>
        <color theme="1"/>
        <rFont val="Calibri"/>
        <family val="2"/>
        <scheme val="minor"/>
      </rPr>
      <t>Примечания</t>
    </r>
    <r>
      <rPr>
        <sz val="10"/>
        <color theme="1"/>
        <rFont val="Calibri"/>
        <family val="2"/>
        <scheme val="minor"/>
      </rPr>
      <t xml:space="preserve">. </t>
    </r>
  </si>
  <si>
    <t>Расчет удельного показателя сброса недостаточно очищенных сточных вод от организаций нефтепереработки проведен исходя из объема производственных стоков ООО «ЛУКОЙЛ-Ухтанефтепереработка», не включая принимаемые коммунальные стоки от сторонней организации (муниципальное учреждение «Ухтаводоканал»).</t>
  </si>
  <si>
    <t xml:space="preserve">    Геологоразведка и добыча</t>
  </si>
  <si>
    <r>
      <t>267</t>
    </r>
    <r>
      <rPr>
        <sz val="10"/>
        <color theme="1"/>
        <rFont val="Calibri"/>
        <family val="2"/>
        <scheme val="minor"/>
      </rPr>
      <t> </t>
    </r>
    <r>
      <rPr>
        <sz val="10"/>
        <color rgb="FF000000"/>
        <rFont val="Calibri"/>
        <family val="2"/>
        <scheme val="minor"/>
      </rPr>
      <t>830</t>
    </r>
  </si>
  <si>
    <r>
      <t>58</t>
    </r>
    <r>
      <rPr>
        <sz val="10"/>
        <color theme="1"/>
        <rFont val="Calibri"/>
        <family val="2"/>
        <scheme val="minor"/>
      </rPr>
      <t> </t>
    </r>
    <r>
      <rPr>
        <sz val="10"/>
        <color rgb="FF000000"/>
        <rFont val="Calibri"/>
        <family val="2"/>
        <scheme val="minor"/>
      </rPr>
      <t>664</t>
    </r>
  </si>
  <si>
    <r>
      <t>55</t>
    </r>
    <r>
      <rPr>
        <sz val="10"/>
        <color theme="1"/>
        <rFont val="Calibri"/>
        <family val="2"/>
        <scheme val="minor"/>
      </rPr>
      <t> </t>
    </r>
    <r>
      <rPr>
        <sz val="10"/>
        <color rgb="FF000000"/>
        <rFont val="Calibri"/>
        <family val="2"/>
        <scheme val="minor"/>
      </rPr>
      <t>308</t>
    </r>
  </si>
  <si>
    <r>
      <t>6</t>
    </r>
    <r>
      <rPr>
        <sz val="10"/>
        <color theme="1"/>
        <rFont val="Calibri"/>
        <family val="2"/>
        <scheme val="minor"/>
      </rPr>
      <t> </t>
    </r>
    <r>
      <rPr>
        <sz val="10"/>
        <color rgb="FF000000"/>
        <rFont val="Calibri"/>
        <family val="2"/>
        <scheme val="minor"/>
      </rPr>
      <t>345</t>
    </r>
  </si>
  <si>
    <r>
      <t>42</t>
    </r>
    <r>
      <rPr>
        <sz val="10"/>
        <color theme="1"/>
        <rFont val="Calibri"/>
        <family val="2"/>
        <scheme val="minor"/>
      </rPr>
      <t> </t>
    </r>
    <r>
      <rPr>
        <sz val="10"/>
        <color rgb="FF000000"/>
        <rFont val="Calibri"/>
        <family val="2"/>
        <scheme val="minor"/>
      </rPr>
      <t>689</t>
    </r>
  </si>
  <si>
    <r>
      <t>17</t>
    </r>
    <r>
      <rPr>
        <sz val="10"/>
        <color theme="1"/>
        <rFont val="Calibri"/>
        <family val="2"/>
        <scheme val="minor"/>
      </rPr>
      <t> </t>
    </r>
    <r>
      <rPr>
        <sz val="10"/>
        <color rgb="FF000000"/>
        <rFont val="Calibri"/>
        <family val="2"/>
        <scheme val="minor"/>
      </rPr>
      <t>585</t>
    </r>
  </si>
  <si>
    <r>
      <t>14</t>
    </r>
    <r>
      <rPr>
        <sz val="10"/>
        <color theme="1"/>
        <rFont val="Calibri"/>
        <family val="2"/>
        <scheme val="minor"/>
      </rPr>
      <t> </t>
    </r>
    <r>
      <rPr>
        <sz val="10"/>
        <color rgb="FF000000"/>
        <rFont val="Calibri"/>
        <family val="2"/>
        <scheme val="minor"/>
      </rPr>
      <t>982</t>
    </r>
  </si>
  <si>
    <r>
      <rPr>
        <b/>
        <sz val="10"/>
        <color theme="1"/>
        <rFont val="Calibri"/>
        <family val="2"/>
      </rPr>
      <t>Примечания</t>
    </r>
    <r>
      <rPr>
        <sz val="10"/>
        <color theme="1"/>
        <rFont val="Calibri"/>
        <family val="2"/>
      </rPr>
      <t>.</t>
    </r>
  </si>
  <si>
    <t xml:space="preserve">Прочие операции </t>
  </si>
  <si>
    <t>Передано воды сторонним потребителям без использования организациями Группы «ЛУКОЙЛ»</t>
  </si>
  <si>
    <t>случаи</t>
  </si>
  <si>
    <t>обращений</t>
  </si>
  <si>
    <t>Наличие отходов на начало отчетного года</t>
  </si>
  <si>
    <t xml:space="preserve">    Доля пресной воды, забранной российскими организациями, от общего забора воды в России</t>
  </si>
  <si>
    <t xml:space="preserve">    Доля пресной воды, забранной зарубежными организациями, от общего забора воды в зарубежных странах</t>
  </si>
  <si>
    <t>Доля забора пресной воды от общего забора воды по Группе "ЛУКОЙЛ"</t>
  </si>
  <si>
    <t xml:space="preserve">В 2020 году была уточнена методика учета категории "Прочие загрязняющие вещества" по зарубежным организациям: выделены данные по веществам, относящимся к  указанным в таблице категориям , и учтены в соответствующих строках таблицы. Данные за 2019 год пересчитаны.		</t>
  </si>
  <si>
    <t>Доля отходов, захороненных на собственных объектах размещения организаций Группы</t>
  </si>
  <si>
    <t>Уровень использования ПНГ</t>
  </si>
  <si>
    <t>Распределение работников по видам деятельности организаций Группы</t>
  </si>
  <si>
    <t>Удельные выбросы парниковых газов (Охват 1+2)  в разбивке по видам деятельности организаций Группы "ЛУКОЙЛ"</t>
  </si>
  <si>
    <t>Сведения о работниках</t>
  </si>
  <si>
    <t>Экономические показатели проектов по развитию ВИЭ в Группе "ЛУКОЙЛ"</t>
  </si>
  <si>
    <t>Экономический эффект от реализации мероприятий Программы энергосбережения</t>
  </si>
  <si>
    <t>Парниковые газы</t>
  </si>
  <si>
    <t xml:space="preserve">            Вода</t>
  </si>
  <si>
    <t xml:space="preserve">            Парниковые газы</t>
  </si>
  <si>
    <t xml:space="preserve">          Энергия</t>
  </si>
  <si>
    <t xml:space="preserve">           Выбросы</t>
  </si>
  <si>
    <t xml:space="preserve">         Земля и отходы</t>
  </si>
  <si>
    <t xml:space="preserve">             Промышленная безопасность</t>
  </si>
  <si>
    <t xml:space="preserve">           Охрана труда</t>
  </si>
  <si>
    <t xml:space="preserve">            Сведения о работниках</t>
  </si>
  <si>
    <t xml:space="preserve">               Корпоративное управление</t>
  </si>
  <si>
    <t>Численность и характеристики персонала</t>
  </si>
  <si>
    <t>Социальная поддержка</t>
  </si>
  <si>
    <t xml:space="preserve">   Геологоразведка и добыча</t>
  </si>
  <si>
    <t xml:space="preserve">   Электроэнергетика</t>
  </si>
  <si>
    <t xml:space="preserve">   Нефтепереработка и нефтехимия</t>
  </si>
  <si>
    <t xml:space="preserve">   Корпоративный центр и прочие виды деятельности</t>
  </si>
  <si>
    <t>Данные за 2020 год по показателям «Образовалось загрязненных земель в течение отчетного года» и «Площадь загрязненных земель на конец отчетного года» скорректированы по сравнению с опубликованными ранее в связи с тем, что расследование комиссионной судебной экспертизы по делу о разливе подтоварных вод, который произошел в 2019 году в Республике Коми, было завершено в 2021 году.</t>
  </si>
  <si>
    <t>ХМАО-Югра, ЯНАО, НАО</t>
  </si>
  <si>
    <t>ч</t>
  </si>
  <si>
    <t>С 2021 года в направление "Нефтепереработка и нефтехимия" включено ООО "ЛУКОЙЛ-КГПЗ" (ранее организация была включена в бизнес-сектор "Организации, относящиеся к бизнес-сегменту "Переработка и сбыт"") в связи с реорганизацией в виде присоединения ООО "КГПЗ" к ООО "Волгограднефтепереработка".</t>
  </si>
  <si>
    <t>В 2021 г. была пересмотрена методика расчета показазателя: в категорию "Прочие" добавлены услуги, связанные с жилищным  обеспечением.</t>
  </si>
  <si>
    <t>Для целей расчета показателя "Образование отходов в разбивке по видам деятельности"  ООО "ЛЛК-Интернешнл" учитывается вместе с организациями нефтепереработки и нефтехимии; ООО "ЛУКОЙЛ-АЭРО" - вместе с организациями НПО и Транспортировки. При этом в организационной структуре Группы "ЛУКОЙЛ" обе организации относятся к бизнес-сектору "Прочие организации, относящиеся к бизнес-сегменту "Переработка и сбыт"".</t>
  </si>
  <si>
    <r>
      <t xml:space="preserve"> Нефтепереработка и нефтехимия,</t>
    </r>
    <r>
      <rPr>
        <sz val="10"/>
        <color theme="1"/>
        <rFont val="Calibri"/>
        <family val="2"/>
        <scheme val="minor"/>
      </rPr>
      <t xml:space="preserve"> ООО "ЛЛК-Интернешнл"</t>
    </r>
  </si>
  <si>
    <t>кг разлитой нефти / тыс. т добытых нефти и газового конденсата</t>
  </si>
  <si>
    <r>
      <t>Выбросы SO</t>
    </r>
    <r>
      <rPr>
        <b/>
        <vertAlign val="subscript"/>
        <sz val="10"/>
        <rFont val="Calibri"/>
        <family val="2"/>
        <charset val="204"/>
        <scheme val="minor"/>
      </rPr>
      <t xml:space="preserve">2 </t>
    </r>
  </si>
  <si>
    <r>
      <t>Выбросы NО</t>
    </r>
    <r>
      <rPr>
        <b/>
        <vertAlign val="subscript"/>
        <sz val="10"/>
        <rFont val="Calibri"/>
        <family val="2"/>
        <charset val="204"/>
        <scheme val="minor"/>
      </rPr>
      <t xml:space="preserve">x </t>
    </r>
  </si>
  <si>
    <r>
      <rPr>
        <b/>
        <sz val="10"/>
        <rFont val="Calibri"/>
        <family val="2"/>
        <scheme val="minor"/>
      </rPr>
      <t>Примечания</t>
    </r>
    <r>
      <rPr>
        <sz val="10"/>
        <rFont val="Calibri"/>
        <family val="2"/>
        <scheme val="minor"/>
      </rPr>
      <t>.</t>
    </r>
  </si>
  <si>
    <r>
      <t xml:space="preserve">1.1. Водоотведение в поверхностные водные объекты </t>
    </r>
    <r>
      <rPr>
        <i/>
        <sz val="10"/>
        <color rgb="FF000000"/>
        <rFont val="Calibri"/>
        <family val="2"/>
        <charset val="204"/>
        <scheme val="minor"/>
      </rPr>
      <t>(без учета водоотведения в море</t>
    </r>
    <r>
      <rPr>
        <sz val="10"/>
        <color rgb="FF000000"/>
        <rFont val="Calibri"/>
        <family val="2"/>
        <charset val="204"/>
        <scheme val="minor"/>
      </rPr>
      <t>)</t>
    </r>
  </si>
  <si>
    <r>
      <rPr>
        <b/>
        <sz val="10"/>
        <rFont val="Calibri"/>
        <family val="2"/>
      </rPr>
      <t>Примечания</t>
    </r>
    <r>
      <rPr>
        <sz val="10"/>
        <rFont val="Calibri"/>
        <family val="2"/>
      </rPr>
      <t>.</t>
    </r>
  </si>
  <si>
    <t>Вода, добытая попутно с углеводородами и впоследствии использованная для целей поддержания пластового давления</t>
  </si>
  <si>
    <r>
      <rPr>
        <b/>
        <sz val="10"/>
        <rFont val="Calibri"/>
        <family val="2"/>
        <charset val="204"/>
        <scheme val="minor"/>
      </rPr>
      <t>Примечания.</t>
    </r>
    <r>
      <rPr>
        <sz val="10"/>
        <rFont val="Calibri"/>
        <family val="2"/>
        <charset val="204"/>
        <scheme val="minor"/>
      </rPr>
      <t xml:space="preserve"> </t>
    </r>
  </si>
  <si>
    <t>Количество предотвращенных выбросов ПГ</t>
  </si>
  <si>
    <t>т СО2-экв.</t>
  </si>
  <si>
    <t>Количество сокращенных выбросов ПГ</t>
  </si>
  <si>
    <t>Удельные выбросы загрязняющих веществ в БС «Электроэнергетика» рассчитываются по формуле: масса выбросов загрязняющих веществ  / на потребленное топливо для выработки продукции (электроэнергии и тепла). Из расчета исключены ООО "ЛУКОЙЛ-Экоэнерго", ООО "ЛУКОЙЛ-Энергосети", ООО "Волжские тепловые сети".</t>
  </si>
  <si>
    <t>Молодые работники – работники ПАО «ЛУКОЙЛ» и организаций Группы «ЛУКОЙЛ» в возрасте до 35 лет, в том числе молодые специалисты. Молодые специалисты –  работники не старше 30 лет, имеющие высшее или среднее профессиональное образование, приступившие к работе в Компании по профилю полученного образования, в том числе по рабочим профессиям, в течение шести месяцев непосредственно после окончания учебного заведения или в течение трех месяцев после службы в Вооруженных силах Российской Федерации.</t>
  </si>
  <si>
    <t>Увеличение выбросов метана в 2021 году обусловлено ростом добычи углеводородов благодаря увеличению квоты в рамках соглашения ОПЕК+, а также совершенствованием системы учета выбросов метана в организациях Группы. Рост выбросов закиси азота связан с увеличением объемов сжигания топлива в передвижных установках.</t>
  </si>
  <si>
    <t>г СО2-экв. / МДж</t>
  </si>
  <si>
    <t>Руководители (кроме позиций, указанных выше)</t>
  </si>
  <si>
    <t>Уменьшение выбросов парниковых газов  в результате потребления энергии, выработанной на основе ВИЭ, организациями Группы и внешними потребителями</t>
  </si>
  <si>
    <t>Справочник ESG-данных необходимо смотреть вместе с Отчетом об устойчивом развитии.</t>
  </si>
  <si>
    <t>Энергопотребление в разбивке по видам деятельности организаций Группы "ЛУКОЙЛ" и географии</t>
  </si>
  <si>
    <r>
      <t xml:space="preserve">1. Коммерческая выработка электроэнергии от ВИЭ </t>
    </r>
    <r>
      <rPr>
        <sz val="11"/>
        <color rgb="FF000000"/>
        <rFont val="Calibri"/>
        <family val="2"/>
      </rPr>
      <t>(поставки внешнему потребителю)</t>
    </r>
  </si>
  <si>
    <t xml:space="preserve">Под услугой, предоставленной работнику в рамках социальных программ, понимается  каждое обращение работника (первичное, повторное) за любыми видами социальных льгот и выплат, обусловленных коллективными договорами. К услугам относятся различные виды социальной помощи и поддержки, предоставляемые в денежной и натуральной форме, или выплата денежных средств для получения услуги или компенсации ее стоимости. </t>
  </si>
  <si>
    <t>Разница в объемах отходов на конец 2018 года и на начало 2019 года объясняется расширением границы отчетности и включением данных о наличии отходов на начало 2019 года  в ISAB S.r.l. Аналогично, разница в объемах отходов на конец 2020 года и на начало 2021 года объясняется расширением границ отчетности и включением данных о наличии отходов на начало 2021 года  в ООО "Волгодонские тепловые сети".</t>
  </si>
  <si>
    <t>т СО2-экв. / т переработанного сырья</t>
  </si>
  <si>
    <t>Удельные выбросы ПГ от организаций нефтепереработки и нефтехимии рассчитаны, исходя из объемов выбросов ПГ НПЗ и нефтехимических комплексов (суммарно) без учета ООО "ЛЛК-Интернешнл" (вид деятельности - производство масел и смазочных средств). Удельные выбросы от организаций электроэнергетики рассчитаны без учета ООО «ЛУКОЙЛ-Энергосети» (вид деятельности - передача электроэнергии).</t>
  </si>
  <si>
    <t>Для целей расчета показателей "Выбросы загрязняющих веществ в разбивке по видам деятельности"  ООО "ЛЛК-Интернешнл" учитывается вместе с организациями нефтепереработки и нефтехимии; ООО "ЛУКОЙЛ-АЭРО" - вместе с организациями НПО и Транспортировки. При этом в организационной структуре Группы "ЛУКОЙЛ" обе организации относятся к бизнес-сектору "Прочие организации, относящиеся к бизнес-сегменту "Переработка и сбыт"".</t>
  </si>
  <si>
    <t>Численность аварийно-спасательных формирований (штатных и нештатных)</t>
  </si>
  <si>
    <t xml:space="preserve">Предотвращенные выбросы ПГ - не возникшие у внешнего потребителя выбросы ПГ от использования покупной электроэнергии, выработанной на объектах ВИЭ Группы "ЛУКОЙЛ". Сокращенные выбросы ПГ -  не возникшие на объектах Компании выбросы ПГ при замещении сетевой электроэнергии электроэнергией, выработанной от объектов  ВИЭ Группы "ЛУКОЙЛ" и потребленной на собственные нужды Группы. </t>
  </si>
  <si>
    <t>Интегрированная система управления</t>
  </si>
  <si>
    <t>GRI</t>
  </si>
  <si>
    <t>Global Reporting Initiative</t>
  </si>
  <si>
    <t>SASB</t>
  </si>
  <si>
    <t>Sustainability Accounting Standards Board</t>
  </si>
  <si>
    <t>UNCTAD</t>
  </si>
  <si>
    <t>United Nations Conference on Trade and Development</t>
  </si>
  <si>
    <t>IPIECA</t>
  </si>
  <si>
    <t>International Petroleum Industry Environmental Conservation Association</t>
  </si>
  <si>
    <t>Российский союз промышленников и предпринимателей</t>
  </si>
  <si>
    <t>GRI 305-5</t>
  </si>
  <si>
    <t xml:space="preserve">   В том числе из числа местных жителей</t>
  </si>
  <si>
    <t xml:space="preserve">Получено отходов от сторонних организаций </t>
  </si>
  <si>
    <t xml:space="preserve">   Количество пострадавших от несчастных случаев с временной потерей трудоспособности </t>
  </si>
  <si>
    <t xml:space="preserve">   Количество пострадавших от несчастных случаев с летальным исходом </t>
  </si>
  <si>
    <r>
      <t>Количество пострадавших</t>
    </r>
    <r>
      <rPr>
        <sz val="10"/>
        <color rgb="FF000000"/>
        <rFont val="Calibri"/>
        <family val="2"/>
      </rPr>
      <t xml:space="preserve"> от несчастных случаев </t>
    </r>
  </si>
  <si>
    <t xml:space="preserve">   С тяжелыми последствиями</t>
  </si>
  <si>
    <r>
      <t>Количество несчастных случаев</t>
    </r>
    <r>
      <rPr>
        <sz val="10"/>
        <color rgb="FF000000"/>
        <rFont val="Calibri"/>
        <family val="2"/>
      </rPr>
      <t xml:space="preserve"> </t>
    </r>
  </si>
  <si>
    <t>Количество несчастных случаев и пострадавших от несчастных случаев в подрядных организациях Группы "ЛУКОЙЛ"</t>
  </si>
  <si>
    <t>Коэффициент частоты профессиональной заболеваемости (ODR)</t>
  </si>
  <si>
    <t>Понятие "несчастный случай" используется в соответствии с корпоративным стандартом, соответствует ст. 227 Трудового кодекса РФ и аналогично понятию Occupational Accident по методике Международной организации труда. При расчете частоты травматизма групповой несчастный случай учитывается как один случай. Понятие "пострадавший" используется в значении "работник, получивший травму в результате несчастного случая" (Injury). Если в течение отчетного периода один работник пострадал более одного раза, каждый случай учитывается как отдельная травма. Микротравма не учитывается как несчастный случай.</t>
  </si>
  <si>
    <t xml:space="preserve">   Количество пострадавших от несчастных случаев с потерей трудоспособности </t>
  </si>
  <si>
    <r>
      <t xml:space="preserve">Количество пострадавших </t>
    </r>
    <r>
      <rPr>
        <sz val="10"/>
        <color theme="1"/>
        <rFont val="Calibri"/>
        <family val="2"/>
      </rPr>
      <t>в результате несчастных случаев</t>
    </r>
  </si>
  <si>
    <t xml:space="preserve">   С легкими последствиями</t>
  </si>
  <si>
    <t>Общее количество несчастных случаев</t>
  </si>
  <si>
    <t>Количество несчастных случаев и пострадавших от несчастных случаев в Группе «ЛУКОЙЛ»</t>
  </si>
  <si>
    <t>EM-ER-110a.1</t>
  </si>
  <si>
    <t>Другие</t>
  </si>
  <si>
    <t xml:space="preserve">Нефтепродуктообеспечение </t>
  </si>
  <si>
    <t>Выбросы от стационарных источников</t>
  </si>
  <si>
    <t>Выбросы от мобильных источников</t>
  </si>
  <si>
    <t>включить в примеч  про GWP по каждому виду ПГ</t>
  </si>
  <si>
    <t>нужно также в целом по компании</t>
  </si>
  <si>
    <r>
      <t>Углекислый газ (CO</t>
    </r>
    <r>
      <rPr>
        <vertAlign val="subscript"/>
        <sz val="10"/>
        <color rgb="FFFF0000"/>
        <rFont val="Calibri"/>
        <family val="2"/>
        <charset val="204"/>
        <scheme val="minor"/>
      </rPr>
      <t>2)</t>
    </r>
  </si>
  <si>
    <t xml:space="preserve">    Сжигание топлива</t>
  </si>
  <si>
    <t xml:space="preserve">    Сжигание ПНГ (?)</t>
  </si>
  <si>
    <t xml:space="preserve">    Технологические процессы</t>
  </si>
  <si>
    <t xml:space="preserve">    Фугитивные выбросы и утечки</t>
  </si>
  <si>
    <r>
      <t>Метан (СH</t>
    </r>
    <r>
      <rPr>
        <vertAlign val="subscript"/>
        <sz val="10"/>
        <color rgb="FFFF0000"/>
        <rFont val="Calibri"/>
        <family val="2"/>
        <charset val="204"/>
        <scheme val="minor"/>
      </rPr>
      <t>4</t>
    </r>
    <r>
      <rPr>
        <sz val="10"/>
        <color rgb="FFFF0000"/>
        <rFont val="Calibri"/>
        <family val="2"/>
        <charset val="204"/>
        <scheme val="minor"/>
      </rPr>
      <t>)</t>
    </r>
  </si>
  <si>
    <t xml:space="preserve">GRI 305-4 </t>
  </si>
  <si>
    <r>
      <t xml:space="preserve">Геологоразведка и добыча </t>
    </r>
    <r>
      <rPr>
        <sz val="10"/>
        <color theme="1"/>
        <rFont val="Calibri"/>
        <family val="2"/>
        <scheme val="minor"/>
      </rPr>
      <t xml:space="preserve">(Центральная Азия - </t>
    </r>
    <r>
      <rPr>
        <sz val="10"/>
        <color rgb="FFFF0000"/>
        <rFont val="Calibri (Основной текст)"/>
        <charset val="204"/>
      </rPr>
      <t>Узбекистан</t>
    </r>
    <r>
      <rPr>
        <sz val="10"/>
        <color theme="1"/>
        <rFont val="Calibri"/>
        <family val="2"/>
        <scheme val="minor"/>
      </rPr>
      <t>)</t>
    </r>
  </si>
  <si>
    <t>CCE-4  С1</t>
  </si>
  <si>
    <t>CCE-4  С2</t>
  </si>
  <si>
    <t>CCE-4  С3</t>
  </si>
  <si>
    <t>CCE-4  С4</t>
  </si>
  <si>
    <t>CCE-4  А3</t>
  </si>
  <si>
    <t>С4 А5  Отдельно сообщайте о существенных прямых выбросах ПГ, связанных с когенерацией тепла и электроэнергии, включая информацию о предотвращенных выбросах.
посредством когенерации.</t>
  </si>
  <si>
    <t>С4 Вы можете отдельно указать количество CO2, проданного в виде продукта, использованного для повышения нефтеотдачи или уловленного и хранимого.</t>
  </si>
  <si>
    <t>С4 А6 Отдельно укажите существенные прямые выбросы ПГ, связанные с производством проданной энергии.</t>
  </si>
  <si>
    <t>CCE-7 C1</t>
  </si>
  <si>
    <t>CCE-3 С1</t>
  </si>
  <si>
    <t>GRI 305-1</t>
  </si>
  <si>
    <t>решить убрать ли 2018 год (или оставляет 6 столбцов). Удалила юнктад</t>
  </si>
  <si>
    <t>UNCTAD B.3.1</t>
  </si>
  <si>
    <t>РСПП,      UNCTAD B.3.1</t>
  </si>
  <si>
    <t>UNCTAD A3.1</t>
  </si>
  <si>
    <t>CEE-6</t>
  </si>
  <si>
    <t>GRI 302-3</t>
  </si>
  <si>
    <t>30/35   15  10  8</t>
  </si>
  <si>
    <t>CCE-7 C1 (частично)</t>
  </si>
  <si>
    <t>CEE-6 С1</t>
  </si>
  <si>
    <t>CEE-6 А2</t>
  </si>
  <si>
    <t>CEE-6 А4</t>
  </si>
  <si>
    <t xml:space="preserve"> SOC-7</t>
  </si>
  <si>
    <t>ENV-1 C1</t>
  </si>
  <si>
    <t>ENV-1 А2</t>
  </si>
  <si>
    <t>EM-MD-120a.1</t>
  </si>
  <si>
    <t>EM-RM-120a.1</t>
  </si>
  <si>
    <t>EM-RM-150a.1</t>
  </si>
  <si>
    <t>РСПП
UNCTAD C4.1</t>
  </si>
  <si>
    <t>РСПП
UNCTAD C2.1</t>
  </si>
  <si>
    <t>EM-ER-110a.2</t>
  </si>
  <si>
    <t>EM-RM-110a.1</t>
  </si>
  <si>
    <r>
      <rPr>
        <b/>
        <sz val="10"/>
        <color rgb="FFFF0000"/>
        <rFont val="Calibri"/>
        <family val="2"/>
        <scheme val="minor"/>
      </rPr>
      <t>Доля выбросов (Охват 1), приходящаяся на страны</t>
    </r>
    <r>
      <rPr>
        <sz val="10"/>
        <color rgb="FFFF0000"/>
        <rFont val="Calibri"/>
        <family val="2"/>
        <scheme val="minor"/>
      </rPr>
      <t xml:space="preserve">, в которых введено законодательное регулирование выбросов ПГ </t>
    </r>
  </si>
  <si>
    <t xml:space="preserve">   Транспортировка</t>
  </si>
  <si>
    <t>EM-MD-110a.1</t>
  </si>
  <si>
    <t>To date, the preferred source for GWP factors is the Intergovernmental Panel on Climate Change (IPCC) Fifth Assessment Report (2014)</t>
  </si>
  <si>
    <t>ИПИЕКА: также в метрич тоннах ?????</t>
  </si>
  <si>
    <t>Доли выбросов метана в каждом из видов деятельности рассчитаны как % от общего объема выбросов ПГ (Охват 1) по Группе "ЛУКОЙЛ".</t>
  </si>
  <si>
    <r>
      <t>Метан (СH</t>
    </r>
    <r>
      <rPr>
        <vertAlign val="subscript"/>
        <sz val="10"/>
        <color theme="1"/>
        <rFont val="Calibri"/>
        <family val="2"/>
        <charset val="204"/>
        <scheme val="minor"/>
      </rPr>
      <t>4</t>
    </r>
    <r>
      <rPr>
        <sz val="10"/>
        <color theme="1"/>
        <rFont val="Calibri"/>
        <family val="2"/>
        <charset val="204"/>
        <scheme val="minor"/>
      </rPr>
      <t>)</t>
    </r>
  </si>
  <si>
    <r>
      <t>Закись азота (N</t>
    </r>
    <r>
      <rPr>
        <vertAlign val="subscript"/>
        <sz val="10"/>
        <color theme="1"/>
        <rFont val="Calibri"/>
        <family val="2"/>
        <charset val="204"/>
        <scheme val="minor"/>
      </rPr>
      <t>2</t>
    </r>
    <r>
      <rPr>
        <sz val="10"/>
        <color theme="1"/>
        <rFont val="Calibri"/>
        <family val="2"/>
        <charset val="204"/>
        <scheme val="minor"/>
      </rPr>
      <t>O)</t>
    </r>
  </si>
  <si>
    <t>Прочие ПГ</t>
  </si>
  <si>
    <t>EM-RM-110a.2</t>
  </si>
  <si>
    <t xml:space="preserve">      Сжигание других веществ</t>
  </si>
  <si>
    <r>
      <rPr>
        <b/>
        <sz val="10"/>
        <color rgb="FFFF0000"/>
        <rFont val="Calibri"/>
        <family val="2"/>
        <charset val="204"/>
        <scheme val="minor"/>
      </rPr>
      <t>Доля выбросов (Охват 1), приходящаяся на страны</t>
    </r>
    <r>
      <rPr>
        <sz val="10"/>
        <color rgb="FFFF0000"/>
        <rFont val="Calibri"/>
        <family val="2"/>
        <charset val="204"/>
        <scheme val="minor"/>
      </rPr>
      <t>, в которых введено законодательное регулирование выбросов ПГ (Румыния, Болгария, Италия)</t>
    </r>
  </si>
  <si>
    <t>В  Протоколе по парниковым газам 2015 года проводится различие между двумя подходами к расчету выбросов категории 2: «на основе местоположения» и «на основе рынка», и компаниям, использующим этот стандарт, полезно указать, какой метод используется в их отчетности.</t>
  </si>
  <si>
    <r>
      <t xml:space="preserve">Выбросы парниковых газов в разбивке </t>
    </r>
    <r>
      <rPr>
        <b/>
        <sz val="11"/>
        <color rgb="FFFF0000"/>
        <rFont val="Calibri"/>
        <family val="2"/>
      </rPr>
      <t>по видам веществ</t>
    </r>
    <r>
      <rPr>
        <b/>
        <sz val="11"/>
        <color rgb="FF0070C0"/>
        <rFont val="Calibri"/>
        <family val="2"/>
      </rPr>
      <t xml:space="preserve"> </t>
    </r>
    <r>
      <rPr>
        <b/>
        <sz val="11"/>
        <color rgb="FFFF0000"/>
        <rFont val="Calibri"/>
        <family val="2"/>
      </rPr>
      <t>(Группа "ЛУКОЙЛ")</t>
    </r>
  </si>
  <si>
    <r>
      <t xml:space="preserve"> Углекислый газ (CO</t>
    </r>
    <r>
      <rPr>
        <vertAlign val="subscript"/>
        <sz val="10"/>
        <color rgb="FFFF0000"/>
        <rFont val="Calibri"/>
        <family val="2"/>
        <charset val="204"/>
        <scheme val="minor"/>
      </rPr>
      <t>2)</t>
    </r>
  </si>
  <si>
    <r>
      <t>Закись азота (N</t>
    </r>
    <r>
      <rPr>
        <vertAlign val="subscript"/>
        <sz val="10"/>
        <color rgb="FFFF0000"/>
        <rFont val="Calibri"/>
        <family val="2"/>
        <charset val="204"/>
        <scheme val="minor"/>
      </rPr>
      <t>2</t>
    </r>
    <r>
      <rPr>
        <sz val="10"/>
        <color rgb="FFFF0000"/>
        <rFont val="Calibri"/>
        <family val="2"/>
        <charset val="204"/>
        <scheme val="minor"/>
      </rPr>
      <t>O)</t>
    </r>
  </si>
  <si>
    <t>В разбивке по видам деятельности и источникам выбросов</t>
  </si>
  <si>
    <t>В разбивке по основным ПГ и источникам выбросов</t>
  </si>
  <si>
    <t>Другие характеристики</t>
  </si>
  <si>
    <r>
      <t>Углекислый газ (CO</t>
    </r>
    <r>
      <rPr>
        <vertAlign val="subscript"/>
        <sz val="10"/>
        <color theme="1"/>
        <rFont val="Calibri"/>
        <family val="2"/>
        <charset val="204"/>
        <scheme val="minor"/>
      </rPr>
      <t>2)</t>
    </r>
  </si>
  <si>
    <r>
      <t xml:space="preserve">Использование и сжигание попутного нефтяного газа </t>
    </r>
    <r>
      <rPr>
        <b/>
        <sz val="11"/>
        <color rgb="FFFF0000"/>
        <rFont val="Calibri"/>
        <family val="2"/>
      </rPr>
      <t>(российские организации Группы "ЛУКОЙЛ")</t>
    </r>
  </si>
  <si>
    <t>Охват 2. Косвенные выбросы ПГ</t>
  </si>
  <si>
    <t>Выбросы парниковых газов (Охват 1) по основным видам деятельности в разбивке по источникам  (Группа "ЛУКОЙЛ")</t>
  </si>
  <si>
    <t>Нефтепереработка, нефтехимия, ООО "ЛЛК Интернешнл"</t>
  </si>
  <si>
    <t xml:space="preserve">   Нефтепереработка, нефтехимия, ООО "ЛЛК Интернешнл"</t>
  </si>
  <si>
    <t>GRI 305-2</t>
  </si>
  <si>
    <t>Нужно представить сжигание на факелах в разбивке по сегментам и причинам ()рутинное/ нерутинное). Также по географии (существенные сжигания)</t>
  </si>
  <si>
    <t>CCE-7 C4</t>
  </si>
  <si>
    <t>CCE-7 А2</t>
  </si>
  <si>
    <t>СЕЕ-7 А3  Separately report vented gas if hydrocarbon venting represents a substantial portion of your resource use.</t>
  </si>
  <si>
    <t>Объем сжиягания на факелах в результате нестандартных событий (сжигание  при обслуживании оборудования и трубопроводов, авариях)</t>
  </si>
  <si>
    <t>Объем сжиягания на факелах в результате стандартных (рутинных) событий</t>
  </si>
  <si>
    <t>UNCTAD B.3.2</t>
  </si>
  <si>
    <t>UNCTAD B.5.1</t>
  </si>
  <si>
    <t>GRI 305-4</t>
  </si>
  <si>
    <t>EM-MD-540a.1</t>
  </si>
  <si>
    <t>Общий забор воды организациями Группы «ЛУКОЙЛ»</t>
  </si>
  <si>
    <t>Оборотное водоснабжение – многократное использование воды  в технологических процессах по принципу замкнутых систем, без сброса в поверхностные водоемы или канализацию. Повторно-последовательное водоснабжение – использование воды, сохранившей качественные характеристики после применения в каком-либо технологическом процессе и подаваемой без обработки для повторного применения.  Добываемая попутно с нефтью вода, направляемая на нужды поддержания пластового давления, считается повторно-использованной.</t>
  </si>
  <si>
    <t>EM-EP-140a.2 (частично)</t>
  </si>
  <si>
    <t>ENV-1 А5</t>
  </si>
  <si>
    <t>EM-EP-120a.1</t>
  </si>
  <si>
    <t>ENV-5 С1</t>
  </si>
  <si>
    <t>ENV-5 А1</t>
  </si>
  <si>
    <t>ENV-6 С2</t>
  </si>
  <si>
    <t>ENV-6 С4</t>
  </si>
  <si>
    <t>EM-MD-160a.4</t>
  </si>
  <si>
    <t xml:space="preserve">    В результате существенных разливов </t>
  </si>
  <si>
    <t>ENV-7 C3</t>
  </si>
  <si>
    <t>ENV-7 А1</t>
  </si>
  <si>
    <t>ENV-7 А3</t>
  </si>
  <si>
    <t>GRI 306-3</t>
  </si>
  <si>
    <t>GRI 306-2</t>
  </si>
  <si>
    <t xml:space="preserve">    Неопасные и малоопасные (IV-V классов опасности)</t>
  </si>
  <si>
    <t xml:space="preserve">     Неопасные и малоопасные</t>
  </si>
  <si>
    <t xml:space="preserve">    Неопасные и малоопасные</t>
  </si>
  <si>
    <t>Показатель "Доля отходов, захороненных на собственных объектах размещения организаций Группы" рассчитывается от общего количества удаленных в течение отчетного года отходов в организациях Группы "ЛУКОЙЛ"</t>
  </si>
  <si>
    <t>Образование и обращение с отходами в организациях Группы "ЛУКОЙЛ"</t>
  </si>
  <si>
    <t>EM-MD-160a.3</t>
  </si>
  <si>
    <t>GRI 403-9</t>
  </si>
  <si>
    <t>GRI 403-10</t>
  </si>
  <si>
    <t>SHS-1 С3</t>
  </si>
  <si>
    <t>SHS-3 С1</t>
  </si>
  <si>
    <t>SHS-3 А1</t>
  </si>
  <si>
    <t>SHS-3 А4</t>
  </si>
  <si>
    <t>UNCTAD С3.1</t>
  </si>
  <si>
    <t>UNCTAD D1.2</t>
  </si>
  <si>
    <t>UNCTAD D1.3</t>
  </si>
  <si>
    <t>GRI 2-7</t>
  </si>
  <si>
    <t>GRI 2-9</t>
  </si>
  <si>
    <t>GRI 2-26</t>
  </si>
  <si>
    <t>GRI 2-30</t>
  </si>
  <si>
    <t>GRI 2-27
GRI 406-1</t>
  </si>
  <si>
    <t>GRI 2-27 
GRI 205-3</t>
  </si>
  <si>
    <t>UNCTAD D1.4  
РСПП</t>
  </si>
  <si>
    <t>EM-RM-520a.1</t>
  </si>
  <si>
    <t xml:space="preserve">    Сжигание других веществ</t>
  </si>
  <si>
    <r>
      <t xml:space="preserve">Выбросы парниковых газов (Охват 1) от сжигания </t>
    </r>
    <r>
      <rPr>
        <b/>
        <sz val="11"/>
        <color rgb="FFFF0000"/>
        <rFont val="Calibri"/>
        <family val="2"/>
      </rPr>
      <t>газов</t>
    </r>
    <r>
      <rPr>
        <b/>
        <sz val="11"/>
        <color rgb="FF0070C0"/>
        <rFont val="Calibri"/>
        <family val="2"/>
      </rPr>
      <t xml:space="preserve"> на факелах </t>
    </r>
    <r>
      <rPr>
        <b/>
        <sz val="11"/>
        <color rgb="FFFF0000"/>
        <rFont val="Calibri"/>
        <family val="2"/>
      </rPr>
      <t>(Группа "ЛУКОЙЛ")</t>
    </r>
  </si>
  <si>
    <r>
      <t xml:space="preserve">Выбросы ПГ в результате сжигания </t>
    </r>
    <r>
      <rPr>
        <sz val="10"/>
        <color rgb="FFFF0000"/>
        <rFont val="Calibri (Основной текст)"/>
        <charset val="204"/>
      </rPr>
      <t>газов</t>
    </r>
    <r>
      <rPr>
        <sz val="10"/>
        <rFont val="Calibri"/>
        <family val="2"/>
        <scheme val="minor"/>
      </rPr>
      <t xml:space="preserve"> на факелах</t>
    </r>
  </si>
  <si>
    <t>Доля выбросов от сжигания газов на факелах в общем объеме выбросов ПГ</t>
  </si>
  <si>
    <t>ширина столбцов</t>
  </si>
  <si>
    <t>Выбросы ПГ (Охват 1) по видам веществ</t>
  </si>
  <si>
    <t xml:space="preserve">Выбросы парниковых газов от организаций Группы "ЛУКОЙЛ" </t>
  </si>
  <si>
    <t>Выбросы ПГ (Охват 1) по видам деятельности</t>
  </si>
  <si>
    <t xml:space="preserve">Нефтепереработка и нефтехимия, ООО "ЛЛК-Интернешнл" </t>
  </si>
  <si>
    <t>Выбросы ПГ (Охват 1) по географии</t>
  </si>
  <si>
    <t>Выбросы парниковых газов от организаций Группы "ЛУКОЙЛ"  Охват 1 + Охват 2  (операционный контроль)</t>
  </si>
  <si>
    <t xml:space="preserve">Выбросы ПГ (Охват 1 + Охват 2) </t>
  </si>
  <si>
    <t>Доля выбросов (Охват 1), приходящаяся на страны, в которых введено законодательное регулирование выбросов ПГ (Румыния, Болгария, Италия)</t>
  </si>
  <si>
    <t>Выбросы ПГ (Охват 2) по видам веществ</t>
  </si>
  <si>
    <t xml:space="preserve"> Нефтепереработка и нефтехимия, ООО "ЛЛК-Интернешнл"</t>
  </si>
  <si>
    <t>Выбросы ПГ (Охват 2) по видам деятельности</t>
  </si>
  <si>
    <t>Выбросы ПГ (Охват 2) по географии</t>
  </si>
  <si>
    <t>?</t>
  </si>
  <si>
    <t xml:space="preserve">Данные по направлению деятельности «Нефтепереработка и нефтехимия» включают сведения по организациям нефтепереработки, нефтехимии, производства смазочных средств (ООО «ЛЛК-Интернешнл») и газохимии (ООО «ЛУКОЙЛ-КГПЗ»), при этом с 2021 года ООО «ЛУКОЙЛ-КГПЗ» учитывается в составе ООО «ЛУКОЙЛ-Волгограднефтепереработка», т.к. с 01.11.2021 данная организация была реорганизована в форме присоединения к ООО «ЛУКОЙЛ-Волгограднефтепереработка». </t>
  </si>
  <si>
    <r>
      <t xml:space="preserve">Организационные границы учета выбросов ПГ (Охват 1 + Охват 2) по российским организациям включают все нефтегазодобывающие  организации, все организации нефтепереработки, нефтехимии и электроэнергетики, все организации нефтепродуктообеспечения (только Охват 2), а также ООО  "ЛУКОЙЛ-КГПЗ"  (в составе ООО "ЛУКОЙЛ-Волгограднефтепереработка") , ООО «ЛЛК-Интернешнл» и 3 организации транспортировки.  Среди зарубежных организаций в границы отчетности включены: проект добычи углеводородов в Узбекистане (LUKOIL Uzbekistan Operating Company LLC)  и три НПЗ в Европе (в Румынии, Болгарии и Италии), а также 14 организаций нефтепродуктообеспечения (только Охват 2). </t>
    </r>
    <r>
      <rPr>
        <sz val="10"/>
        <color rgb="FFFF0000"/>
        <rFont val="Calibri Light"/>
        <family val="2"/>
      </rPr>
      <t>Данные консолидированы на основе принципа "операционный контроль".</t>
    </r>
  </si>
  <si>
    <r>
      <t xml:space="preserve">Данные по направлению деятельности «Нефтепереработка и нефтехимия» включают сведения по организациям нефтепереработки, нефтехимии, производства смазочных средств (ООО «ЛЛК-Интернешнл») и </t>
    </r>
    <r>
      <rPr>
        <b/>
        <u/>
        <sz val="10"/>
        <color rgb="FFFF0000"/>
        <rFont val="Calibri Light"/>
        <family val="2"/>
      </rPr>
      <t>газохимии</t>
    </r>
    <r>
      <rPr>
        <sz val="10"/>
        <color rgb="FFFF0000"/>
        <rFont val="Calibri Light"/>
        <family val="2"/>
      </rPr>
      <t xml:space="preserve"> (ООО «ЛУКОЙЛ-КГПЗ»), при этом с 2021 года ООО «ЛУКОЙЛ-КГПЗ» учитывается в составе ООО «ЛУКОЙЛ-Волгограднефтепереработка», т.к. с 01.11.2021 данная организация была реорганизована в форме присоединения к ООО «ЛУКОЙЛ-Волгограднефтепереработка». </t>
    </r>
  </si>
  <si>
    <t>Доли выбросов метана в каждом из видов деятельности рассчитаны как % от общего объема выбросов ПГ (Охват 1) по Группе "ЛУКОЙЛ". Увеличение выбросов метана в 2021 году обусловлено ростом добычи углеводородов благодаря увеличению квоты в рамках соглашения ОПЕК+, а также совершенствованием системы учета выбросов метана в организациях Группы. Рост выбросов закиси азота связан с увеличением объемов сжигания топлива в передвижных установках.</t>
  </si>
  <si>
    <t xml:space="preserve">Организационные границы учета выбросов ПГ (Охват 1 + Охват 2) по российским организациям включают все нефтегазодобывающие  организации, все организации нефтепереработки, нефтехимии и электроэнергетики, а также все организации нефтепродуктообеспечения (только Охват 2), а также ООО  "ЛУКОЙЛ-КГПЗ"  (в составе ООО "ЛУКОЙЛ-Волгограднефтепереработка"), ООО «ЛЛК-Интернешнл» и 3 организации транспортировки.  Среди зарубежных организаций в границы отчетности включены: проект добычи углеводородов в Узбекистане (LUKOIL Uzbekistan Operating Company LLC)  и три НПЗ в Европе (в Румынии, Болгарии и Италии), а также 14 организаций нефтепродуктообеспечения (только Охват 2). </t>
  </si>
  <si>
    <r>
      <t xml:space="preserve">Выбросы парниковых газов (Охват 1) от сжигания  </t>
    </r>
    <r>
      <rPr>
        <b/>
        <sz val="11"/>
        <color rgb="FFFF0000"/>
        <rFont val="Calibri"/>
        <family val="2"/>
      </rPr>
      <t>газов</t>
    </r>
    <r>
      <rPr>
        <b/>
        <sz val="11"/>
        <color rgb="FF0070C0"/>
        <rFont val="Calibri"/>
        <family val="2"/>
      </rPr>
      <t xml:space="preserve"> на факелах </t>
    </r>
    <r>
      <rPr>
        <b/>
        <sz val="11"/>
        <color rgb="FFFF0000"/>
        <rFont val="Calibri"/>
        <family val="2"/>
      </rPr>
      <t>(Группа "ЛУКОЙЛ")</t>
    </r>
  </si>
  <si>
    <t>Нужно представить сжигание на факелах в разбивке по сегментам и причинам (рутинное/ нерутинное). Также по географии (существенные сжигания)</t>
  </si>
  <si>
    <t>Примечание к Охвату 1</t>
  </si>
  <si>
    <r>
      <t xml:space="preserve">Выбросы парниковых газов от организаций Группы "ЛУКОЙЛ"  </t>
    </r>
    <r>
      <rPr>
        <b/>
        <u/>
        <sz val="11"/>
        <color rgb="FF0070C0"/>
        <rFont val="Calibri"/>
        <family val="2"/>
      </rPr>
      <t>Охват 1 (операционный контроль)</t>
    </r>
  </si>
  <si>
    <r>
      <t xml:space="preserve">Выбросы парниковых газов от организаций Группы "ЛУКОЙЛ"  </t>
    </r>
    <r>
      <rPr>
        <b/>
        <u/>
        <sz val="11"/>
        <color rgb="FF0070C0"/>
        <rFont val="Calibri"/>
        <family val="2"/>
      </rPr>
      <t xml:space="preserve">Охват 2 (операционный контроль, </t>
    </r>
    <r>
      <rPr>
        <b/>
        <u/>
        <sz val="11"/>
        <color rgb="FFFF0000"/>
        <rFont val="Calibri"/>
        <family val="2"/>
      </rPr>
      <t>региональный метод</t>
    </r>
    <r>
      <rPr>
        <b/>
        <u/>
        <sz val="11"/>
        <color rgb="FF0070C0"/>
        <rFont val="Calibri"/>
        <family val="2"/>
      </rPr>
      <t>)</t>
    </r>
  </si>
  <si>
    <t>Обучение работников по тематике ПБ, ОТ и ОС по Группе «ЛУКОЙЛ»</t>
  </si>
  <si>
    <t xml:space="preserve">           Интегрированная система управления ПБ, ОТ и ОС</t>
  </si>
  <si>
    <t>Объем обучения по ПБ и ОТ</t>
  </si>
  <si>
    <t xml:space="preserve"> </t>
  </si>
  <si>
    <t>Валовые и удельные выбросы ПГ (Охваты 1 + 2) по Группе "ЛУКОЙЛ"</t>
  </si>
  <si>
    <t>Выбросы ПГ (Охват 1)</t>
  </si>
  <si>
    <t>Выбросы ПГ (Охват 2)</t>
  </si>
  <si>
    <t>Выбросы ПГ  (Охват 1)</t>
  </si>
  <si>
    <t xml:space="preserve">Уменьшение выбросов парниковых газов  организациями Группы "ЛУКОЙЛ" в результате потребления энергии, выработанной на основе ВИЭ </t>
  </si>
  <si>
    <t xml:space="preserve">Уменьшение выбросов парниковых газов  внешними потребителями в результате потребления энергии, выработанной на основе ВИЭ и поставленной в сеть организациями Группы </t>
  </si>
  <si>
    <t>Поставки низкоуглеродной энергии</t>
  </si>
  <si>
    <t>Доля выбросов ПГ от сжигания газов на факелах в общем объеме выбросов ПГ (Охват 1)</t>
  </si>
  <si>
    <t>Другие аббревиатуры</t>
  </si>
  <si>
    <t>НПО</t>
  </si>
  <si>
    <t>нефтепродуктообеспечение</t>
  </si>
  <si>
    <t>ПГ</t>
  </si>
  <si>
    <t>парниковые газы</t>
  </si>
  <si>
    <t>ПНГ</t>
  </si>
  <si>
    <t>попутный нефтяной газ</t>
  </si>
  <si>
    <t>В производственном потреблении энергии не учитывается коммунально-бытовое потребление электро- и теплоэнергии, а также потребление энергии мобильными источниками. 
При переводе данных из одних единиц измерения в другие использованы следующие коэффициенты согласно стандарту  ГОСТ Р 51750–2001: 1 тыс. кВт-ч = 3,6 ГДж, 1 Гкал = 4,19 ГДж, 1 ТУТ = 29,3 ГДж.</t>
  </si>
  <si>
    <t xml:space="preserve">НПЗ </t>
  </si>
  <si>
    <t>нефтеперерабатывающий завод</t>
  </si>
  <si>
    <t>ВИЭ</t>
  </si>
  <si>
    <t>возобновляемые источники энергии</t>
  </si>
  <si>
    <t>В справочнике ESG-данных раскрываются показатели в соответствии с различными системами отчетности. Сведения о системах отчетности указаны для соответствующих показателей.</t>
  </si>
  <si>
    <t>АЗС</t>
  </si>
  <si>
    <t>СЭС</t>
  </si>
  <si>
    <t>ИСУ</t>
  </si>
  <si>
    <t>ПБ, ОТ и ОС</t>
  </si>
  <si>
    <t>ЦВС</t>
  </si>
  <si>
    <t xml:space="preserve">   Сильно действующие, ядовитые вещества (кислоты, щелочи, технологические  растворы)</t>
  </si>
  <si>
    <t>Предотвращенные выбросы ПГ - не возникшие у внешнего потребителя выбросы ПГ от использования покупной электроэнергии, выработанной на объектах ВИЭ Группы "ЛУКОЙЛ".</t>
  </si>
  <si>
    <t>Инициатива Всемирного банка</t>
  </si>
  <si>
    <t xml:space="preserve">Выбросы ПГ (Охват 2) </t>
  </si>
  <si>
    <t xml:space="preserve">   Нефтепродуктообеспечение </t>
  </si>
  <si>
    <t xml:space="preserve">      В том числе количество пострадавших от тяжелых травм</t>
  </si>
  <si>
    <t xml:space="preserve">      В том числе количество пострадавших от легких травм</t>
  </si>
  <si>
    <t xml:space="preserve">      В том числе количество пострадавших от несчастных случаев с тяжелыми последствиями</t>
  </si>
  <si>
    <t>Доля принятых мужчин от общего количества нанятых работников</t>
  </si>
  <si>
    <t>Доля принятых женщин от общего количества нанятых работников</t>
  </si>
  <si>
    <t xml:space="preserve">      В том числе количество пострадавших от несчастных случаев с легкими последствиями</t>
  </si>
  <si>
    <t>Регионы, в которых работают организации НПО, а также организации, работающие в сфере сервисов и управления</t>
  </si>
  <si>
    <t>автозаправочная станция</t>
  </si>
  <si>
    <t>солнечная электростанция</t>
  </si>
  <si>
    <t>интегрированная система управления</t>
  </si>
  <si>
    <t>промышленная безопасность, охрана труда и окружающей среды</t>
  </si>
  <si>
    <t>центральное водоснабжение</t>
  </si>
  <si>
    <t xml:space="preserve">1.3. Потребление электроэнергии, выработанной от ВИЭ </t>
  </si>
  <si>
    <t>Объем выбросов в разбивке по видам загрязняющих веществ:</t>
  </si>
  <si>
    <t>EM-RM-120a.2</t>
  </si>
  <si>
    <t>Количество НПЗ, расположенных в густо населенных городах  (свыше 1 млн чел.)</t>
  </si>
  <si>
    <t>Оглавление</t>
  </si>
  <si>
    <t xml:space="preserve">           </t>
  </si>
  <si>
    <t xml:space="preserve"> Справочник ESG-данных 2022 год</t>
  </si>
  <si>
    <r>
      <t xml:space="preserve">    Неопасные </t>
    </r>
    <r>
      <rPr>
        <sz val="10"/>
        <rFont val="Calibri (Основной текст)"/>
        <charset val="204"/>
      </rPr>
      <t xml:space="preserve">и </t>
    </r>
    <r>
      <rPr>
        <sz val="10"/>
        <rFont val="Calibri"/>
        <family val="2"/>
        <charset val="204"/>
        <scheme val="minor"/>
      </rPr>
      <t>малоопасные</t>
    </r>
  </si>
  <si>
    <t>Выбросы парниковых газов (Охват 1) от сжигания  газов на факелах (Группа "ЛУКОЙЛ")</t>
  </si>
  <si>
    <t>Использование и сжигание попутного нефтяного газа (российские организации Группы "ЛУКОЙЛ")</t>
  </si>
  <si>
    <t>Индекс EII отражает соотношение фактического энергопотребления конкретного НПЗ к стандартному энергопотреблению, оба показателя рассчитываются по методологии компании HSB Solomon Associates LLC с использованием разработанных в рамках методологии коэффициентов.  Значения Индекса рассчитываются 1 раз в 2 года. Чем ниже показатель, тем лучше.</t>
  </si>
  <si>
    <r>
      <t xml:space="preserve">2. Обеспечивающая генерация энергии от ВИЭ </t>
    </r>
    <r>
      <rPr>
        <sz val="11"/>
        <color rgb="FF000000"/>
        <rFont val="Calibri"/>
        <family val="2"/>
      </rPr>
      <t>(для собственного потребления)</t>
    </r>
    <r>
      <rPr>
        <b/>
        <sz val="11"/>
        <color rgb="FF000000"/>
        <rFont val="Calibri"/>
        <family val="2"/>
      </rPr>
      <t xml:space="preserve"> </t>
    </r>
  </si>
  <si>
    <r>
      <rPr>
        <b/>
        <sz val="10"/>
        <color theme="1"/>
        <rFont val="Calibri"/>
        <family val="2"/>
      </rPr>
      <t>Примечания</t>
    </r>
    <r>
      <rPr>
        <sz val="10"/>
        <color theme="1"/>
        <rFont val="Calibri"/>
        <family val="2"/>
      </rPr>
      <t xml:space="preserve">. </t>
    </r>
  </si>
  <si>
    <t>Показатели разливов нефти и прочих веществ Группы "ЛУКОЙЛ"</t>
  </si>
  <si>
    <t xml:space="preserve">   Прочие вещества </t>
  </si>
  <si>
    <r>
      <t xml:space="preserve">Независимый практикующий специалист АО «Кэпт» выдал заключение по заданию, обеспечивающему ограниченную уверенность в отношении Отчета </t>
    </r>
    <r>
      <rPr>
        <b/>
        <sz val="14"/>
        <color theme="1"/>
        <rFont val="Calibri (Основной текст)"/>
        <charset val="204"/>
      </rPr>
      <t>за 2022 год.</t>
    </r>
  </si>
  <si>
    <t>Данные 2018 года относятся к НПЗ в Болгарии (LUKOIL Neftochim Burgas AD). Начиная с 2019 года рост производственного потребления энергии от ВИЭ связан преимущественно с вводом в эксплуатацию новых объектов ВИЭ, а также начиная с 2022 года - с заключением свободных двусторонних договоров на поставку электроэнергии от генерирующих организаций «ЛУКОЙЛа и договорам о предоставлении мощности ДПМ ВИЭ.</t>
  </si>
  <si>
    <t>Случаи коррупции и хищений (количество дел, завершенных в отчетном году)</t>
  </si>
  <si>
    <t>Случаи нарушения антимонопольного законодательства (количество существенных дел, завершенных в отчетном году.)</t>
  </si>
  <si>
    <t>Системы отчетности</t>
  </si>
  <si>
    <t>Нефтепереработка и нефтехимия</t>
  </si>
  <si>
    <t>Сведения относятся к организациям нефтегазодобычи, нефтепереработки, нефтехимии, газопереработки и электроэнергетики.</t>
  </si>
  <si>
    <t xml:space="preserve">   Нефтепереработка </t>
  </si>
  <si>
    <t xml:space="preserve">Формула расчета энергоемкости в бизнес-сегменте «Геологоразведка и добыча»:  Объем производственного потребления энергии / Суммарный объем добычи нефти и газового конденсата, природного газа и ПНГ, а также жидких углеводородов, полученных на Локосовском газоперерабатывающем заводе (в силу особенностей технологического процесса добычи углеводородов в ООО «ЛУКОЙЛ-Западная Сибирь»). </t>
  </si>
  <si>
    <t>Динамика данных по обеспечивающей генерации объясняется вводом в эксплуатацию объектов ВИЭ на производственных площадках и АЗС организаций Группы "ЛУКОЙЛ".</t>
  </si>
  <si>
    <r>
      <t xml:space="preserve">Показатель "Доля инвестиций в проекты ВИЭ от капитальных затрат в бизнес-секторе «Электроэнергетика» = Сумма капитальных инвестиций в проекты ВИЭ / Сумма капитальных затрат в БС "Электроэнергетика". Инвестиции в развитие ВИЭ включают расходы по проектам, находящимся на различной стадии проектирования и реализации; </t>
    </r>
    <r>
      <rPr>
        <sz val="10"/>
        <rFont val="Calibri Light"/>
        <family val="2"/>
        <charset val="204"/>
      </rPr>
      <t>динамика показателя зависит от графиков реализации проектов</t>
    </r>
    <r>
      <rPr>
        <sz val="10"/>
        <rFont val="Calibri (Основной текст)"/>
        <charset val="204"/>
      </rPr>
      <t>.</t>
    </r>
  </si>
  <si>
    <t xml:space="preserve">Показатель «Доля доходов, полученных от продажи электроэнергии, произведенной от ВИЭ»  =  Выручка, полученная от продажи электроэнергии, произведенной от ВИЭ / Общий объем доходов, полученных от продажи электроэнергии, выработанной объектами коммерческой генерации Группы «ЛУКОЙЛ». </t>
  </si>
  <si>
    <t xml:space="preserve">Доля работников, занятых в организациях, имеющих сертификаты соответствия =  Списочная численность работников организаций, имеющих сертификаты соответствия системы управления требованиям указанного международного стандарта / Списочная численность работников организаций Группы "ЛУКОЙЛ" в отчетном году. </t>
  </si>
  <si>
    <t>ИСУ действует в отношении 100% работников организаций Группы "ЛУКОЙЛ".  Расчет показателя "Доля работников, занятых в организациях, имеющих сертификаты соответствия" = Списочная численность работников организаций, имеющих сертификаты соответствия системы управления требованиям международных стандартов / Списочная численность организаций Группы "ЛУКОЙЛ". Изменение количества организаций, имеющих сертификаты, и численности работников связано преимущественно с реорганизацией активов (например, с объединением  организаций или с появлением новых активов).</t>
  </si>
  <si>
    <t xml:space="preserve">Данные по объему обучения по ПБ и ОТ относятся к обязательным программам обучения и аттестации работников по ПБ и ОТ  и включают факты очного и заочного обучения. </t>
  </si>
  <si>
    <t xml:space="preserve">Забор воды из других источников (п. 1.3) включает воду, забираемую из централизованных источников водоснабжения, а также сточные воды, принимаемые и используемые  организациями Группы. </t>
  </si>
  <si>
    <t xml:space="preserve">В объеме водоотведения в подземные горизонты (п. 1.3) учитывается  вода, добытая попутно с углеводородами и впоследствии направляемая на закачку в поглощающие скважины. </t>
  </si>
  <si>
    <r>
      <rPr>
        <b/>
        <sz val="10"/>
        <color theme="1"/>
        <rFont val="Calibri"/>
        <family val="2"/>
        <charset val="204"/>
        <scheme val="minor"/>
      </rPr>
      <t>Примечания</t>
    </r>
    <r>
      <rPr>
        <sz val="10"/>
        <color theme="1"/>
        <rFont val="Calibri"/>
        <family val="2"/>
        <charset val="204"/>
        <scheme val="minor"/>
      </rPr>
      <t xml:space="preserve">. </t>
    </r>
  </si>
  <si>
    <t xml:space="preserve">Под загрязненными водами понимаются недостаточно очищенные сточные воды и сточные воды без очистки </t>
  </si>
  <si>
    <t xml:space="preserve">Под руководителями высшего уровня понимаются главный исполнительный директор (управляющий директор / генеральный директор) и его заместители по функциональным направлениям деятельности, главный бухгалтер. Под руководителями из местного населения понимаются работники, имеющие постоянную регистрацию  или являющиеся гражданами соответствующей страны. </t>
  </si>
  <si>
    <t>Доля работников, охваченных коллективными договорами (в Группе "ЛУКОЙЛ" или в российскизх организациях Группы) = Списочная численность работников (организаций Группы "ЛУКОЙЛ" или  российских организаций соответственно), в которых заключены коллективные договоры / Списочная численность (работников  организаций Группы "ЛУКОЙЛ" или российских организаций соответственно).</t>
  </si>
  <si>
    <t xml:space="preserve">Управление </t>
  </si>
  <si>
    <t>1.1. Производственное потребление закупленной энергии (без учета ВИЭ)</t>
  </si>
  <si>
    <t xml:space="preserve">Удельные выбросы загрязняющих веществ в атмосферу российскими организациями Группы «ЛУКОЙЛ» в разбивке по видам деятельности  </t>
  </si>
  <si>
    <t>Использование воды на собственные нужды в разбивке по видам деятельности организаций Группы «ЛУКОЙЛ»</t>
  </si>
  <si>
    <r>
      <t xml:space="preserve">Использование воды на собственные нужды </t>
    </r>
    <r>
      <rPr>
        <sz val="10"/>
        <color theme="1"/>
        <rFont val="Calibri"/>
        <family val="2"/>
      </rPr>
      <t xml:space="preserve">(хозяйственные, производственные, прочие) </t>
    </r>
  </si>
  <si>
    <t>Объем разлитой при происшествиях нефти в России</t>
  </si>
  <si>
    <t>Количество существенных разливов нефти в России</t>
  </si>
  <si>
    <t>Удельный коэффициент разливов нефти в России</t>
  </si>
  <si>
    <t xml:space="preserve">       Передано отходов сторонним организациям для утилизации</t>
  </si>
  <si>
    <t xml:space="preserve">   Обезвреживание и размещение </t>
  </si>
  <si>
    <t xml:space="preserve">      Обезврежено отходов на предприятиях</t>
  </si>
  <si>
    <t xml:space="preserve">      Передано отходов сторонним организациям для обработки</t>
  </si>
  <si>
    <t xml:space="preserve">      Передано отходов сторонним организациям для обезвреживания</t>
  </si>
  <si>
    <t xml:space="preserve">      Передано отходов сторонним организациям для размещения на сторонних объектах </t>
  </si>
  <si>
    <t xml:space="preserve">      В том числе захоронено на собственных объектах размещения отходов</t>
  </si>
  <si>
    <r>
      <rPr>
        <b/>
        <sz val="10"/>
        <color theme="1"/>
        <rFont val="Calibri"/>
        <family val="2"/>
        <charset val="204"/>
        <scheme val="minor"/>
      </rPr>
      <t>Затраты на обучение</t>
    </r>
    <r>
      <rPr>
        <sz val="10"/>
        <color theme="1"/>
        <rFont val="Calibri"/>
        <family val="2"/>
        <charset val="204"/>
        <scheme val="minor"/>
      </rPr>
      <t xml:space="preserve"> (категория «Подготовка и повышение уровня квалификации работников»)</t>
    </r>
  </si>
  <si>
    <t>Суммарные значения показателей могут незначительно отличаться от суммы слагаемых показателей в результате округления (не более чем на 1).</t>
  </si>
  <si>
    <t>Данные рассчитаны в границах учета выбросов ПГ (включены только российские организации). В проекте в Узбекистане добычи ПНГ нет.</t>
  </si>
  <si>
    <t>Выбросы парниковых газов от организаций Группы "ЛУКОЙЛ"  Охват 2 (операционный контроль, региональный метод)</t>
  </si>
  <si>
    <r>
      <t xml:space="preserve">1. Забор и получение воды (1 = 1.1 + 1.2 + 1.3 </t>
    </r>
    <r>
      <rPr>
        <i/>
        <sz val="10"/>
        <rFont val="Calibri"/>
        <family val="2"/>
        <scheme val="minor"/>
      </rPr>
      <t>таблицы  "Забор воды в разбивке по источникам"</t>
    </r>
    <r>
      <rPr>
        <b/>
        <sz val="10"/>
        <rFont val="Calibri"/>
        <family val="2"/>
        <charset val="204"/>
        <scheme val="minor"/>
      </rPr>
      <t>)</t>
    </r>
  </si>
  <si>
    <t>В разбивке по видам забранной воды</t>
  </si>
  <si>
    <t xml:space="preserve">Удельное использование воды на собственные нужды российскими организациями Группы «ЛУКОЙЛ» </t>
  </si>
  <si>
    <t xml:space="preserve">   Численность молодых специалистов</t>
  </si>
  <si>
    <r>
      <t>Данные о разливах нефти представлены по всем российским организациям нефтегазодобычи, находящимся под операционным контролем ПАО "ЛУКОЙЛ". Удельный коэффициент разливов нефти = Объем разлитой при происшествиях нефти</t>
    </r>
    <r>
      <rPr>
        <sz val="10"/>
        <color rgb="FFFF0000"/>
        <rFont val="Calibri Light"/>
        <family val="2"/>
      </rPr>
      <t xml:space="preserve"> </t>
    </r>
    <r>
      <rPr>
        <sz val="10"/>
        <color theme="1"/>
        <rFont val="Calibri Light"/>
        <family val="2"/>
        <charset val="204"/>
      </rPr>
      <t xml:space="preserve">/ Объем добычи нефти и газового конденсата в России (без учета доли в зависимых организациях). </t>
    </r>
  </si>
  <si>
    <t>Комитет по стратегии, инвестициям, устойчивому развитию и климатической адаптации Совета директоров ПАО «ЛУКОЙЛ»</t>
  </si>
  <si>
    <t>Состав Совета директоров ПАО "ЛУКОЙЛ"</t>
  </si>
  <si>
    <t>Доля независимых членов комитетов Совета директоров ПАО "ЛУКОЙЛ"</t>
  </si>
  <si>
    <t>Гендерный состав Совета директоров ПАО "ЛУКОЙЛ"</t>
  </si>
  <si>
    <t>Срок пребывания директоров в Совете директоров  ПАО "ЛУКОЙЛ"</t>
  </si>
  <si>
    <t>Баланс квалификации членов Совета директоров  ПАО "ЛУКОЙЛ"</t>
  </si>
  <si>
    <t>Прочие характеристики персонала Группы "ЛУКОЙЛ" по состоянию на 31 декабря каждого отчетного года</t>
  </si>
  <si>
    <t>Комитет ПАО "ЛУКОЙЛ" по промышленной безопасности, охране труда и окружающей среды ПАО «ЛУКОЙЛ»</t>
  </si>
  <si>
    <t>Исполнительные директора</t>
  </si>
  <si>
    <t>Данные приведены без учета воды, добытой попутно с углеводородами и впоследствии использованной для целей поддержания пластового давления.</t>
  </si>
  <si>
    <t>GRI 202-2</t>
  </si>
  <si>
    <t>Внутренние проверки соответствия законодательным и корпоративным требованиям</t>
  </si>
  <si>
    <t>В 2020 году изменен подход по учету «Прочих операций»: до 2019 года включительно в данной категории учитывались объемы воды, которая была закачана в поглощающие горизонты недр, а также  бытовые стоки, принимаемые от сторонних организаций и использованные в  производственных процессах организаций Группы. С 2020 года указанные объемы воды учитываются в категориях «Передано воды сторонним организациям без использования организациями Группы» и «Потребление воды на собственные нужды» соответственно. С 2021 года в данной категории отражаются потери при транспортировке воды. С 2022 года  вода, полученная от третьих лиц и направленная на собственные очистные сооружения организаций Группы "ЛУКОЙЛ" с последующим сбросом, также учитывается в категории "Прочие операции", данные за 2021 год ретроспективно пересчитаны.</t>
  </si>
  <si>
    <r>
      <t>Б</t>
    </r>
    <r>
      <rPr>
        <i/>
        <sz val="10"/>
        <color theme="1"/>
        <rFont val="Calibri Light"/>
        <family val="2"/>
      </rPr>
      <t>о</t>
    </r>
    <r>
      <rPr>
        <sz val="10"/>
        <color theme="1"/>
        <rFont val="Calibri Light"/>
        <family val="2"/>
      </rPr>
      <t xml:space="preserve">льшая часть воды поступает через собственные водозаборы организаций Группы "ЛУКОЙЛ". В России вода забирается преимущественно из бассейнов рек Обь, Печора, Волга, Дон и Кубань на основании разрешительных документов и преимущественно в пределах установленных квот.				</t>
    </r>
  </si>
  <si>
    <r>
      <t xml:space="preserve">Количество событий, </t>
    </r>
    <r>
      <rPr>
        <sz val="10"/>
        <color theme="1"/>
        <rFont val="Calibri"/>
        <family val="2"/>
        <scheme val="minor"/>
      </rPr>
      <t>в результате которых были получены микротравмы</t>
    </r>
  </si>
  <si>
    <t>Объем отходов по состоянию на конец каждого отчетного года (отходы, оставшиеся в накоплении) зависит преимущественно от организации производственного процесса и графиков удаления образующихся отходов. В основном отходы, оставшихся в накоплении, составляют отходы бурения, образующиеся от строительства кустовых площадок. Если бурение скважин начато в конце отчетного года, отходы бурения удаляются в следующем отчетном году, после окончания бурения всего куста скважин. Таким образом, объем "переходящих" отходов зависит от объема бурения.</t>
  </si>
  <si>
    <t>НПО, Транспортировка</t>
  </si>
  <si>
    <t>GRI 303-3
GRI 303-4</t>
  </si>
  <si>
    <t>Показатель "Количество человек, которые приняли участие в учениях" учитывает следующие категории участников учений: работники организаций Группы «ЛУКОЙЛ», персонал аварийно-спасательных формирований, персонал подрядных (сервисных) организаций, работники организаций, совместно с которыми проводились учения (при проведении совместных учений).</t>
  </si>
  <si>
    <r>
      <t xml:space="preserve">Количество пострадавших, </t>
    </r>
    <r>
      <rPr>
        <sz val="10"/>
        <color theme="1"/>
        <rFont val="Calibri"/>
        <family val="2"/>
        <scheme val="minor"/>
      </rPr>
      <t>получивших микротравмы</t>
    </r>
  </si>
  <si>
    <t>Сведения о количестве пострадавших от микротравм работников подрядных организаций не собираются Компанией.</t>
  </si>
  <si>
    <t>Количество пострадавших от несчастных случаев и получивших микротравмы</t>
  </si>
  <si>
    <t>Компания понимает под показателем  "The numder of cases of recordable work-related ill health" (GRI) количество работников, у которых впервые установлены профессиональные заболевания, т.к.  в такой формулировке показатель  обеспечивает сбор надежных данных, характеризующих социальные воздействия организаций Группы, и используется при планировании мероприятий по охране здоровья работников.</t>
  </si>
  <si>
    <t>Количество рабочего времени работников организаций Группы "ЛУКОЙЛ"</t>
  </si>
  <si>
    <t>млн человеко-часов</t>
  </si>
  <si>
    <t>Потребление электроэнергии, выработанной от ВИЭ (п. 1.3), до 2021 года включительно показывает потребление энергии, выработанной от собственных источников ВИЭ (обеспечивающая энергетика); начиная с 2022 года – потребление энергии от собственных источников ВИЭ и по договорам купли-продажи электроэнергии от генерирующих организаций Группы.</t>
  </si>
  <si>
    <t>Расчет производственного потребления энергии проведен в границах учета выбросов ПГ (Охваты 1+2).</t>
  </si>
  <si>
    <t>GRI 306-4</t>
  </si>
  <si>
    <t>GRI 306-5</t>
  </si>
  <si>
    <t xml:space="preserve">Забор воды из подземных источников (прочая вода, п. 1.2) включает воду, добытую попутно с углеводородами и впоследствии закачиваемую в поглощающие горизонты недр. </t>
  </si>
  <si>
    <t>В 2021 году данные по ООО "КГПЗ" включены в направление "Нефтепереработка и нефтехимия" , т.к.  организация реорганизована в виде присоединения к ООО "ЛУКОЙЛ-Волгограднефтепереработка", данные за 2020 год пересчитаны. В 2021 году ООО "ЛУКОЙЛ-Аэро" исключено из расчета в связи с ликвидацией организации.</t>
  </si>
  <si>
    <r>
      <t>Показатель по бизнес-сектору "Электроэнергетика" рассчитывается по формуле</t>
    </r>
    <r>
      <rPr>
        <sz val="10"/>
        <color theme="1"/>
        <rFont val="Calibri (Основной текст)"/>
        <charset val="204"/>
      </rPr>
      <t xml:space="preserve">: </t>
    </r>
    <r>
      <rPr>
        <sz val="10"/>
        <color theme="1"/>
        <rFont val="Calibri Light"/>
        <family val="2"/>
        <charset val="204"/>
      </rPr>
      <t>Объем использованной первично забранной воды  / Потребленное топливо для выработки продукции (электроэнергии и тепла). Из расчета исключены следующие организации бизнес-сектора: ООО "ЛУКОЙЛ-Экоэнерго" (</t>
    </r>
    <r>
      <rPr>
        <sz val="10"/>
        <color theme="1"/>
        <rFont val="Calibri Light"/>
        <family val="2"/>
      </rPr>
      <t>из-за</t>
    </r>
    <r>
      <rPr>
        <sz val="10"/>
        <color theme="1"/>
        <rFont val="Calibri Light"/>
        <family val="2"/>
        <charset val="204"/>
      </rPr>
      <t xml:space="preserve"> отсутствия потребления топлива) и ООО "ЛУКОЙЛ-Энергосети" (</t>
    </r>
    <r>
      <rPr>
        <sz val="10"/>
        <color theme="1"/>
        <rFont val="Calibri Light"/>
        <family val="2"/>
      </rPr>
      <t>из-за</t>
    </r>
    <r>
      <rPr>
        <sz val="10"/>
        <color theme="1"/>
        <rFont val="Calibri Light"/>
        <family val="2"/>
        <charset val="204"/>
      </rPr>
      <t xml:space="preserve"> того, что организация не осуществляет деятельность по производству электроэнергии и тепла). Данные по организациям, осуществляющим передачу тепловой энергии, учитываются в составе данных по генерирующим организациям, что объясняется особенностями технологических процессов.</t>
    </r>
  </si>
  <si>
    <t xml:space="preserve">Сброс недостаточно очищенных вод в водные объекты не осуществляется в организациях нефтегазодобычи и нефтепродуктообеспечения (с 2022 года), нефтехимии и электроэнергетики (прекращен до 2018 года).   </t>
  </si>
  <si>
    <t xml:space="preserve">Данные по наличию отходов в российских организациях приводятся без учета скальной породы, образующейся в результаты шахтной добычи нефти в ООО «ЛУКОЙЛ-Коми». </t>
  </si>
  <si>
    <t>Показатели "Количество пострадавших от несчастных случаев и получивших микротравмы" и "Количество микротравм" рассчитывается с учетом случаев оказания только первой помощи в соответствии с корпоративной системой учета.</t>
  </si>
  <si>
    <t>EM-EP-110a.1</t>
  </si>
  <si>
    <t>EM-EP-420a.3</t>
  </si>
  <si>
    <t>EM-EP-140a.1</t>
  </si>
  <si>
    <t>EM-EP-320a.1  EM-RM-320a.1</t>
  </si>
  <si>
    <t>EM-EP-320a.1   EM-RM-320a.1</t>
  </si>
  <si>
    <r>
      <rPr>
        <b/>
        <sz val="10"/>
        <color theme="1"/>
        <rFont val="Calibri"/>
        <family val="2"/>
        <charset val="204"/>
        <scheme val="minor"/>
      </rPr>
      <t>Количество</t>
    </r>
    <r>
      <rPr>
        <sz val="10"/>
        <color theme="1"/>
        <rFont val="Calibri"/>
        <family val="2"/>
        <charset val="204"/>
        <scheme val="minor"/>
      </rPr>
      <t xml:space="preserve"> </t>
    </r>
    <r>
      <rPr>
        <b/>
        <sz val="10"/>
        <rFont val="Calibri"/>
        <family val="2"/>
        <charset val="204"/>
        <scheme val="minor"/>
      </rPr>
      <t xml:space="preserve">руководителей и специалистов, </t>
    </r>
    <r>
      <rPr>
        <sz val="10"/>
        <rFont val="Calibri"/>
        <family val="2"/>
        <scheme val="minor"/>
      </rPr>
      <t xml:space="preserve">прошедших </t>
    </r>
    <r>
      <rPr>
        <sz val="10"/>
        <rFont val="Calibri"/>
        <family val="2"/>
        <charset val="204"/>
        <scheme val="minor"/>
      </rPr>
      <t>обучение по ООС (российские организации)</t>
    </r>
  </si>
  <si>
    <t>Количество человек, которые приняли участие в учениях</t>
  </si>
  <si>
    <t>Количество отработанных человеко-часов</t>
  </si>
  <si>
    <t>Для целей расчета  показателя  "Энергопотребление в разбивке по видам деятельности" ООО "ЛЛК-Интернешнл" учитывается вместе с организациями нефтепереработки. При этом в организационной структуре Группы "ЛУКОЙЛ"  организация относятся к бизнес-сектору "Прочие организации, относящиеся к бизнес-сегменту "Переработка и сбыт".</t>
  </si>
  <si>
    <t xml:space="preserve">Данные по направлению деятельности «Нефтепереработка и нефтехимия» включают сведения по организациям нефтепереработки, нефтехимии, газохимии, производства масел и смазочных средств (ООО «ЛЛК-Интернешнл"). </t>
  </si>
  <si>
    <t>Сокращенные выбросы ПГ -  не возникшие на объектах Компании выбросы ПГ при замещении сетевой электроэнергии электроэнергией, выработанной от объектов  ВИЭ Группы "ЛУКОЙЛ" и потребленной на собственные нужды, а также закупленной по свободным двусторонним договорам с квалифицированными генерирующими объектами ВИЭ.</t>
  </si>
  <si>
    <t>Для целей расчета  показателей  в разбивке по видам деятельности "ООО "ЛЛК-Интернешнл" и ООО "ИНТЕСМО" (вид деятельности обеих организаций  - производство масел и смазочных средств)  учитываются вместе с организациями нефтепереработки и нефтехимии; ООО "ЛУКОЙЛ-АЭРО" (вид деятельности - авиабункеровка) - вместе с организациями НПО и Транспортировки. При этом в организационной структуре Группы "ЛУКОЙЛ" все три организации относятся к бизнес-сектору "Прочие организации, относящиеся к бизнес-сегменту "Переработка и сбыт"".</t>
  </si>
  <si>
    <t>Сертификация системы управления</t>
  </si>
  <si>
    <t>Доля работников российских организаций, имеющих сертификаты соответствия систем управления требованиям стандарта  ISO 50001, от списочной численности Группы "ЛУКОЙЛ"</t>
  </si>
  <si>
    <r>
      <t xml:space="preserve">Выбросы ПГ в результате сжигания </t>
    </r>
    <r>
      <rPr>
        <sz val="10"/>
        <color theme="1"/>
        <rFont val="Calibri"/>
        <family val="2"/>
        <charset val="204"/>
        <scheme val="minor"/>
      </rPr>
      <t>газов</t>
    </r>
    <r>
      <rPr>
        <sz val="10"/>
        <color theme="1"/>
        <rFont val="Calibri"/>
        <family val="2"/>
        <scheme val="minor"/>
      </rPr>
      <t xml:space="preserve"> на факелах</t>
    </r>
  </si>
  <si>
    <t xml:space="preserve">          Российские организации</t>
  </si>
  <si>
    <t xml:space="preserve">          Зарубежные организации</t>
  </si>
  <si>
    <t>Доля выбросов загрязняющих веществ в атмосферу от производств, расположенных в городах численностью более 1 млн чел. (Волгоград, Пермь, Нижний Новгород)</t>
  </si>
  <si>
    <t>Движение скальной породы в организациях Группы "ЛУКОЙЛ"</t>
  </si>
  <si>
    <t>Наличие скальной породы на начало отчетного года</t>
  </si>
  <si>
    <t>Объем образованной скальной породы в отчетном году</t>
  </si>
  <si>
    <t>Наличие скальной породы на конец отчетного года</t>
  </si>
  <si>
    <t>Скальная порода является отходов V класса опасности (практически неопасные отходы) и образуется только в результаты шахтной добычи нефти в ООО «ЛУКОЙЛ-Коми».  В соответствии с Приказом Росприроднадзора от 01.03.2017 N 113 начиная с 01.03.2017 единственным способом обращения с данными отходами является хранение. Объекты размещения скальной породы не оказывают прямого негативного воздействия на окружающую среду.</t>
  </si>
  <si>
    <t xml:space="preserve">Организационные границы учета выбросов ПГ (Охват 1 + Охват 2) по российским организациям включают все нефтегазодобывающие  организации, все организации нефтепереработки, нефтехимии, газопереработки и электроэнергетики, а также все организации нефтепродуктообеспечения (только Охват 2), ООО «ЛЛК-Интернешнл» и 3 организации транспортировки.  Среди зарубежных организаций в границы отчетности включены: проект добычи углеводородов в Узбекистане (LUKOIL Uzbekistan Operating Company LLC)  и три НПЗ в Европе (в Румынии, Болгарии и Италии), а также 14 организаций нефтепродуктообеспечения (только Охват 2). </t>
  </si>
  <si>
    <t>2017 год является базовым годом для учета сокращения выбросов парниковых газов</t>
  </si>
  <si>
    <t>Валовые и удельные выбросы парниковых газов (Охваты 1 + 2) по Группе "ЛУКОЙЛ"</t>
  </si>
  <si>
    <t>Выбросы парниковых газов  (Охват 1)</t>
  </si>
  <si>
    <t>Выбросы парниковых газов (Охват 2)</t>
  </si>
  <si>
    <t>Выбросы парниковых газов (Охват 1)</t>
  </si>
  <si>
    <t xml:space="preserve">   Нефтехимия (российские организации) </t>
  </si>
  <si>
    <t xml:space="preserve">   Электроэнергетика (российские организации) </t>
  </si>
  <si>
    <t xml:space="preserve">   НПО и Транспортировка (российские и зарубежные организации) </t>
  </si>
  <si>
    <t xml:space="preserve">   НПО и Транспортировка, а также  иные организации, относящиеся к бизнес-сегменту "Переработка и сбыт"</t>
  </si>
  <si>
    <t>«Нулевое рутинное сжигание попутного нефтяного газа к 2030 году»</t>
  </si>
  <si>
    <r>
      <t xml:space="preserve">Использованные обозначения систем отчетности </t>
    </r>
    <r>
      <rPr>
        <sz val="12"/>
        <color rgb="FFFF0000"/>
        <rFont val="Calibri"/>
        <family val="2"/>
        <charset val="204"/>
        <scheme val="minor"/>
      </rPr>
      <t>и инициатив</t>
    </r>
    <r>
      <rPr>
        <sz val="12"/>
        <color theme="1"/>
        <rFont val="Calibri"/>
        <family val="2"/>
        <charset val="204"/>
        <scheme val="minor"/>
      </rPr>
      <t>:</t>
    </r>
  </si>
  <si>
    <t>Коэффициент травм, в результате которых наступила утрата трудоспособности или смерть работника (Lost Time Injury Frequency Rate, LTIFR) = Количество пострадавших от несчастных случаев (с учетом летальных исходов) х 1 млн человеко-часов / Количество человеко-часов, отработанных всеми работниками.</t>
  </si>
  <si>
    <t>Коэффициент частоты травм со смертельным исходом (Rate of Fatalities as a Result of Work-Related Injury) = Количество пострадавших со смертельным исходом х 1 млн человеко-часов / Количество человеко-часов, отработанных всеми работниками.</t>
  </si>
  <si>
    <t>ENV-1 A8</t>
  </si>
  <si>
    <t>Учитывая большое количество регионов России, в которых работают организации Группы «ЛУКОЙЛ», показатель раскрывается по существенным регионам, а именно по субъектам Российской Федерации, в которых списочная численность работников одной организации Группы «ЛУКОЙЛ» составляет 500 человек и более.
Средняя заработная плата в регионах, в которых работает одна организация Группы = Средняя заработная плата именно в данной организации. 
В регионах, в которых работают несколько организаций Группы, Средняя заработная плата  = Средневзвешенное значение по всем организациям, работающим в данном регионе.</t>
  </si>
  <si>
    <t>ENV-2 A6</t>
  </si>
  <si>
    <t>SOC-6 A1</t>
  </si>
  <si>
    <t>SOC-5 С2</t>
  </si>
  <si>
    <t xml:space="preserve">SOC-5 </t>
  </si>
  <si>
    <t>SOC-5 C2</t>
  </si>
  <si>
    <t>SOC-7</t>
  </si>
  <si>
    <t xml:space="preserve">   Утилизация отходов</t>
  </si>
  <si>
    <t xml:space="preserve">       Утилизировано отходов на предприятиях</t>
  </si>
  <si>
    <r>
      <t xml:space="preserve">1.4. Передано воды третьей стороне после использования организациями Группы "ЛУКОЙЛ" </t>
    </r>
    <r>
      <rPr>
        <sz val="10"/>
        <color rgb="FF000000"/>
        <rFont val="Calibri"/>
        <family val="2"/>
        <scheme val="minor"/>
      </rPr>
      <t xml:space="preserve"> </t>
    </r>
    <r>
      <rPr>
        <i/>
        <sz val="10"/>
        <color rgb="FF000000"/>
        <rFont val="Calibri"/>
        <family val="2"/>
        <charset val="204"/>
        <scheme val="minor"/>
      </rPr>
      <t>(без учета внутригруппового обмена)</t>
    </r>
  </si>
  <si>
    <t>GRI 304-3</t>
  </si>
  <si>
    <t>GRI 306-3 (2016)</t>
  </si>
  <si>
    <t>Чем ниже значения всех показателей, тем лучше. Охват штатных работников показателями - 100%.</t>
  </si>
  <si>
    <t>Коэффициент частоты связанного с работой травматизма (Lost Time Accident Frequency Rate, LTAFR) = Количество несчастных случаев х 1 тыс. работников / Среднесписочная численность работающих.</t>
  </si>
  <si>
    <t>Для целей отчетности, при расчете суммарного значения объема предоставленных услуг в рамках социальных программ, показатели по направлениям «Негосударственное пенсионное обеспечение» и «Поддержка пенсионеров» учитываются, исходя из допущения, что на 1 человека приходится 1 услуга.</t>
  </si>
  <si>
    <t>Расходы на социальные льготы и выплаты и социальную поддержку работников включают выплаты в соответствии с коллективными договорами и не включают выплаты социального характера из фонда заработной платы.</t>
  </si>
  <si>
    <t>Средняя заработная плата в регионах присутствия приведена за период январь - декабрь каждого отчетного года.</t>
  </si>
  <si>
    <r>
      <rPr>
        <b/>
        <sz val="10"/>
        <color rgb="FF000000"/>
        <rFont val="Calibri"/>
        <family val="2"/>
        <scheme val="minor"/>
      </rPr>
      <t>Примечание</t>
    </r>
    <r>
      <rPr>
        <sz val="10"/>
        <color rgb="FF000000"/>
        <rFont val="Calibri"/>
        <family val="2"/>
        <scheme val="minor"/>
      </rPr>
      <t>.                                                                                                                                                                                                                                                                    В соответствии с рекомендациями Кодекса корпоративного управления Банка России под исполнительными директорами понимаются  лица, находящиеся в трудовых отношениях с Компанией.</t>
    </r>
  </si>
  <si>
    <t>Нефтепереработка: данные приведены по всем НПЗ с учетом продукции газопереработки (на ООО «ЛУКОЙЛ-Пермнефтеоргсинтез») и продукции нефтехимии (LUKOIL Neftohim Burgas AD и  ISAB S.r.l.). Данные по НПЗ в России приведены с учетом внутригрупповых поставок нефтепродуктов, передаваемых для дальнейшей переработки.</t>
  </si>
  <si>
    <r>
      <t>млн т СО</t>
    </r>
    <r>
      <rPr>
        <vertAlign val="subscript"/>
        <sz val="10"/>
        <color rgb="FF000000"/>
        <rFont val="Calibri"/>
        <family val="2"/>
        <charset val="204"/>
        <scheme val="minor"/>
      </rPr>
      <t>2</t>
    </r>
    <r>
      <rPr>
        <sz val="10"/>
        <color rgb="FF000000"/>
        <rFont val="Calibri"/>
        <family val="2"/>
        <scheme val="minor"/>
      </rPr>
      <t xml:space="preserve">-экв. </t>
    </r>
  </si>
  <si>
    <r>
      <t>кг СО</t>
    </r>
    <r>
      <rPr>
        <vertAlign val="subscript"/>
        <sz val="10"/>
        <rFont val="Calibri"/>
        <family val="2"/>
        <charset val="204"/>
        <scheme val="minor"/>
      </rPr>
      <t>2</t>
    </r>
    <r>
      <rPr>
        <sz val="10"/>
        <rFont val="Calibri"/>
        <family val="2"/>
        <scheme val="minor"/>
      </rPr>
      <t>-экв.  /  барр. н.э.</t>
    </r>
  </si>
  <si>
    <r>
      <t>г СО</t>
    </r>
    <r>
      <rPr>
        <vertAlign val="subscript"/>
        <sz val="10"/>
        <rFont val="Calibri"/>
        <family val="2"/>
        <charset val="204"/>
        <scheme val="minor"/>
      </rPr>
      <t>2</t>
    </r>
    <r>
      <rPr>
        <sz val="10"/>
        <rFont val="Calibri"/>
        <family val="2"/>
        <scheme val="minor"/>
      </rPr>
      <t>-экв. / МДж</t>
    </r>
  </si>
  <si>
    <r>
      <t>т СО</t>
    </r>
    <r>
      <rPr>
        <vertAlign val="subscript"/>
        <sz val="10"/>
        <color rgb="FF000000"/>
        <rFont val="Calibri"/>
        <family val="2"/>
        <charset val="204"/>
        <scheme val="minor"/>
      </rPr>
      <t>2</t>
    </r>
    <r>
      <rPr>
        <sz val="10"/>
        <color rgb="FF000000"/>
        <rFont val="Calibri"/>
        <family val="2"/>
        <scheme val="minor"/>
      </rPr>
      <t>-экв. / т переработанного сырья</t>
    </r>
  </si>
  <si>
    <r>
      <t>т СО</t>
    </r>
    <r>
      <rPr>
        <vertAlign val="subscript"/>
        <sz val="10"/>
        <color rgb="FF000000"/>
        <rFont val="Calibri"/>
        <family val="2"/>
        <charset val="204"/>
        <scheme val="minor"/>
      </rPr>
      <t>2</t>
    </r>
    <r>
      <rPr>
        <sz val="10"/>
        <color rgb="FF000000"/>
        <rFont val="Calibri"/>
        <family val="2"/>
        <scheme val="minor"/>
      </rPr>
      <t>-экв. / МВтч выработанной электроэнергии и тепла</t>
    </r>
  </si>
  <si>
    <r>
      <t>Углекислый газ (CO</t>
    </r>
    <r>
      <rPr>
        <vertAlign val="subscript"/>
        <sz val="11"/>
        <color theme="1"/>
        <rFont val="Calibri"/>
        <family val="2"/>
        <charset val="204"/>
        <scheme val="minor"/>
      </rPr>
      <t>2</t>
    </r>
    <r>
      <rPr>
        <sz val="11"/>
        <color theme="1"/>
        <rFont val="Calibri"/>
        <family val="2"/>
        <charset val="204"/>
        <scheme val="minor"/>
      </rPr>
      <t>)</t>
    </r>
  </si>
  <si>
    <r>
      <t>млн т СО</t>
    </r>
    <r>
      <rPr>
        <vertAlign val="subscript"/>
        <sz val="10"/>
        <color rgb="FF000000"/>
        <rFont val="Calibri"/>
        <family val="2"/>
        <charset val="204"/>
        <scheme val="minor"/>
      </rPr>
      <t>2</t>
    </r>
    <r>
      <rPr>
        <sz val="10"/>
        <color rgb="FF000000"/>
        <rFont val="Calibri"/>
        <family val="2"/>
        <charset val="204"/>
        <scheme val="minor"/>
      </rPr>
      <t>-экв.</t>
    </r>
  </si>
  <si>
    <r>
      <t>т СО</t>
    </r>
    <r>
      <rPr>
        <vertAlign val="subscript"/>
        <sz val="10"/>
        <rFont val="Calibri"/>
        <family val="2"/>
        <charset val="204"/>
        <scheme val="minor"/>
      </rPr>
      <t>2</t>
    </r>
    <r>
      <rPr>
        <sz val="10"/>
        <rFont val="Calibri"/>
        <family val="2"/>
        <scheme val="minor"/>
      </rPr>
      <t>-экв.</t>
    </r>
  </si>
  <si>
    <r>
      <t>Потенциалы глобального потепления определялись в соответствии с 4-м Оценочным докладом МГЭИК: для метана GWP=25 т СО</t>
    </r>
    <r>
      <rPr>
        <vertAlign val="subscript"/>
        <sz val="10"/>
        <color theme="1"/>
        <rFont val="Calibri Light"/>
        <family val="2"/>
        <charset val="204"/>
      </rPr>
      <t>2</t>
    </r>
    <r>
      <rPr>
        <sz val="10"/>
        <color theme="1"/>
        <rFont val="Calibri Light"/>
        <family val="2"/>
        <charset val="204"/>
      </rPr>
      <t>-экв/т, для закиси азота GWP=298 т СО</t>
    </r>
    <r>
      <rPr>
        <vertAlign val="subscript"/>
        <sz val="10"/>
        <color theme="1"/>
        <rFont val="Calibri Light"/>
        <family val="2"/>
        <charset val="204"/>
      </rPr>
      <t>2</t>
    </r>
    <r>
      <rPr>
        <sz val="10"/>
        <color theme="1"/>
        <rFont val="Calibri Light"/>
        <family val="2"/>
        <charset val="204"/>
      </rPr>
      <t>-экв/т</t>
    </r>
  </si>
  <si>
    <t>Коэффициент профессиональной заболеваемости (ODR) = Количество лиц с впервые установленными профессиональными заболеваниями х 1000000 человеко-часов / Количество отработанных человеко-часов.</t>
  </si>
  <si>
    <t>Удельные выбросы ПГ от организаций нефтепереработки и нефтехимии рассчитаны, исходя из объема выбросов ПГ НПЗ и нефтехимических комплексов (суммарно) без учета ООО "ЛЛК-Интернешнл" (вид деятельности - производство масел и смазочных средств). Удельные выбросы от организаций электроэнергетики рассчитаны исходя из объема производства электрической и тепловой энергии, без учета ООО «ЛУКОЙЛ-Энергосети» (вид деятельности - передача электроэнергии).</t>
  </si>
  <si>
    <r>
      <t>В 2020 году в соответствии с решением Комитета по ПБ, ОТ и ОС</t>
    </r>
    <r>
      <rPr>
        <sz val="10"/>
        <color theme="1"/>
        <rFont val="Calibri Light"/>
        <family val="2"/>
        <charset val="204"/>
      </rPr>
      <t xml:space="preserve"> расходы по  мероприятиям, связанным с предупреждением и ликвидацией чрезвычайных ситуаций (включая мероприятия по повышению надежности трубопроводного транспорта), перенесены из ПЭБ в ППБ. Изменение затрат по проектам НИОКР обусловлено графиками финансирования утвержденных проектов.							</t>
    </r>
  </si>
  <si>
    <r>
      <rPr>
        <sz val="8"/>
        <color theme="1"/>
        <rFont val="Calibri (Основной текст)"/>
        <charset val="204"/>
      </rPr>
      <t xml:space="preserve">UNCTAD B1.1 </t>
    </r>
    <r>
      <rPr>
        <sz val="8"/>
        <color theme="1"/>
        <rFont val="Calibri"/>
        <family val="2"/>
        <charset val="204"/>
        <scheme val="minor"/>
      </rPr>
      <t xml:space="preserve">  РСПП</t>
    </r>
  </si>
  <si>
    <t xml:space="preserve">    Нефтепереработка, нефтехимия</t>
  </si>
  <si>
    <t xml:space="preserve">   НПО, Транспортировка</t>
  </si>
  <si>
    <r>
      <t xml:space="preserve">   НПО, Транспортировка</t>
    </r>
    <r>
      <rPr>
        <strike/>
        <sz val="10"/>
        <rFont val="Calibri"/>
        <family val="2"/>
        <charset val="204"/>
        <scheme val="minor"/>
      </rPr>
      <t/>
    </r>
  </si>
  <si>
    <t xml:space="preserve">   Нефтепереработка, нефтехимия</t>
  </si>
  <si>
    <r>
      <t xml:space="preserve">   НПО, Транспортировка</t>
    </r>
    <r>
      <rPr>
        <sz val="10"/>
        <color rgb="FFFF0000"/>
        <rFont val="Calibri"/>
        <family val="2"/>
        <charset val="204"/>
        <scheme val="minor"/>
      </rPr>
      <t/>
    </r>
  </si>
  <si>
    <r>
      <t xml:space="preserve">   Нефтепереработка, нефтехимия</t>
    </r>
    <r>
      <rPr>
        <sz val="10"/>
        <color rgb="FFFF0000"/>
        <rFont val="Calibri"/>
        <family val="2"/>
        <charset val="204"/>
        <scheme val="minor"/>
      </rPr>
      <t/>
    </r>
  </si>
  <si>
    <t>НПО и Транспортировка</t>
  </si>
  <si>
    <t>Коэффициент частоты  связанного с работой травматизма (LTAFR)</t>
  </si>
  <si>
    <t>Коэффициент травм, в результате которых наступила утрата трудоспособности или смерть работника  (LTIFR)</t>
  </si>
  <si>
    <t>Коэффициент частоты травм со смертельным исходом  (FIFR)</t>
  </si>
  <si>
    <t>Коэффициент частоты всех регистрируемых травм  (TRIFR)</t>
  </si>
  <si>
    <r>
      <t xml:space="preserve">Коэффициент тяжелого травматизма (Rate of High-Consequence  Work-Related Injuries) = Количество пострадавших с тяжелыми повреждениями здоровья (без учета смертельных случаев) х 1 млн человеко-часов / Количество человеко-часов, отработанных всеми работниками. См. полное определение </t>
    </r>
    <r>
      <rPr>
        <i/>
        <sz val="10"/>
        <color theme="1"/>
        <rFont val="Calibri Light"/>
        <family val="2"/>
      </rPr>
      <t>в Приложении 8.</t>
    </r>
  </si>
  <si>
    <t>Коэффициент частоты всех регистрируемых травм (TRIFR) = Количество пострадавших от несчастных случаев и получивших микротравмы х 1 млн человеко-часов / Количество человеко-часов, отработанных всеми работниками. Случаи оказания только первой помощи учитываются при расчете показателя в соответствии с корпоративной системой учета.</t>
  </si>
  <si>
    <t>Коэффициент профессиональной заболеваемости (ODR) = Количество лиц с впервые установленными профессиональными заболеваниями х 1000 работников / Среднесписочная численность работников.</t>
  </si>
  <si>
    <r>
      <t>UNCTAD B2.1</t>
    </r>
    <r>
      <rPr>
        <sz val="8"/>
        <color theme="1"/>
        <rFont val="Calibri"/>
        <family val="2"/>
        <scheme val="minor"/>
      </rPr>
      <t xml:space="preserve">   РСПП</t>
    </r>
  </si>
  <si>
    <r>
      <t xml:space="preserve">UNCTAD B2.2   </t>
    </r>
    <r>
      <rPr>
        <sz val="8"/>
        <color theme="1"/>
        <rFont val="Calibri"/>
        <family val="2"/>
        <scheme val="minor"/>
      </rPr>
      <t>РСПП</t>
    </r>
  </si>
  <si>
    <t>Доля парка трубопроводов в антикоррозионном исполнении без учета ингибированной защиты (в России) = общая длина действующих промысловых трубопроводов антикоррозионного исполнения в России на конец отчетного периода / общая длина действующих  промысловых трубопроводов в России на конец отчетного периода.</t>
  </si>
  <si>
    <t xml:space="preserve">По всем показателям,  приведенным на данном листе, границы отчетности по зарубежным организациям c 2018 года включают LUKOIL Neftohim Burgas, PETROTEL-LUKOIL SA (два НПЗ в Европейском Союзе), LUKOIL Uzbekistan Operating Company (проект добычи УВ в Республике Узбекистан). Границы отчетности начиная с 2019 года включают те же организации, а также  ISAB S.r.l (НПЗ в Италии), ИООО «ЛУКОЙЛ Белоруссия» и LUKOIL-BULGARIA EOOD (сети АЗС в Болгарии и Республике Беларусь). В границы отчетности по российским организациям включены: с 2021 года - ООО "Волгодонские тепловые сети", с 2022 года - ООО "ИНТЕСМО".									 </t>
  </si>
  <si>
    <t xml:space="preserve">    Опасные (I-III классов опасности)</t>
  </si>
  <si>
    <t xml:space="preserve">человек </t>
  </si>
  <si>
    <t>Количество удаленных отходов (утилизированных, обезвреженных и переданных специализированным организациям, а также захороненных)</t>
  </si>
  <si>
    <t xml:space="preserve">По всем показателям,  приведенным на данном листе, границы отчетности по зарубежным организациям c 2018 года включают LUKOIL Neftohim Burgas, PETROTEL-LUKOIL SA (два НПЗ в Европейском Союзе), LUKOIL Uzbekistan Operating Company (проект добычи УВ в Республике Узбекистан). Границы отчетности с 2019 года включают те же организации, а также  ISAB S.r.l (НПЗ в Италии), ИООО «ЛУКОЙЛ Белоруссия» и LUKOIL-BULGARIA EOOD (сети АЗС в Болгарии и Республике Беларусь). В границы отчетности по российским организациям включены: с 2021 года - ООО "Волгодонские тепловые сети", с 2022 года - ООО "ИНТЕСМО".							 </t>
  </si>
  <si>
    <t xml:space="preserve">По всем показателям,  приведенным на данном листе, границы отчетности по зарубежным организациям c 2018 года включают LUKOIL Neftohim Burgas, PETROTEL-LUKOIL SA (два НПЗ в Европейском союзе) и LUKOIL Uzbekistan Operating Company (проект добычи УВ в Республике Узбекистан). Границы отчетности с 2019 года включают те же организации, а также  ISAB S.r.l (НПЗ в Италии), ИООО «ЛУКОЙЛ Белоруссия» и LUKOIL-BULGARIA EOOD (сети АЗС в Болгарии и Республике Беларусь).  В границы отчетности по российским организациям включены: с 2021 года - ООО "Волгодонские тепловые сети", с 2022 года - ООО "ИНТЕСМО".						 </t>
  </si>
  <si>
    <t>2. Водоотведение в море  по качеству сточных вод                 (2 = 2.1 + 2.2 + 2.3)</t>
  </si>
  <si>
    <t>1. Водоотведение консолидированно                                    (1 = 1.1 + 1.2 + 1.3 + 1.4 + 1.5)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</si>
</sst>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_-;\-* #,##0.00\ _₽_-;_-* &quot;-&quot;??\ _₽_-;_-@_-"/>
    <numFmt numFmtId="165" formatCode="0.0"/>
    <numFmt numFmtId="166" formatCode="0.000"/>
    <numFmt numFmtId="167" formatCode="0.0000%"/>
    <numFmt numFmtId="168" formatCode="0.0%"/>
    <numFmt numFmtId="169" formatCode="0.00000000"/>
    <numFmt numFmtId="170" formatCode="#,##0.000"/>
    <numFmt numFmtId="171" formatCode="0.0000"/>
    <numFmt numFmtId="172" formatCode="#,##0.0"/>
    <numFmt numFmtId="173" formatCode="0.0000000"/>
  </numFmts>
  <fonts count="257">
    <font>
      <sz val="12"/>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b/>
      <sz val="12"/>
      <color theme="1"/>
      <name val="Calibri"/>
      <family val="2"/>
      <scheme val="minor"/>
    </font>
    <font>
      <sz val="12"/>
      <color rgb="FF000000"/>
      <name val="Calibri"/>
      <family val="2"/>
    </font>
    <font>
      <sz val="12"/>
      <color theme="1"/>
      <name val="Calibri"/>
      <family val="2"/>
      <scheme val="minor"/>
    </font>
    <font>
      <b/>
      <sz val="12"/>
      <color rgb="FF0070C0"/>
      <name val="Calibri"/>
      <family val="2"/>
    </font>
    <font>
      <b/>
      <sz val="11"/>
      <color rgb="FF000000"/>
      <name val="Calibri"/>
      <family val="2"/>
    </font>
    <font>
      <sz val="11"/>
      <color rgb="FF000000"/>
      <name val="Calibri"/>
      <family val="2"/>
    </font>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5"/>
      <color theme="1"/>
      <name val="Calibri"/>
      <family val="2"/>
      <scheme val="minor"/>
    </font>
    <font>
      <sz val="10"/>
      <color theme="1"/>
      <name val="Calibri"/>
      <family val="2"/>
      <charset val="204"/>
      <scheme val="minor"/>
    </font>
    <font>
      <sz val="10.5"/>
      <color theme="1"/>
      <name val="Calibri (Основной текст)"/>
      <charset val="204"/>
    </font>
    <font>
      <b/>
      <sz val="11"/>
      <color theme="1"/>
      <name val="Calibri"/>
      <family val="2"/>
    </font>
    <font>
      <sz val="11"/>
      <color theme="1"/>
      <name val="Calibri"/>
      <family val="2"/>
    </font>
    <font>
      <sz val="12"/>
      <color rgb="FFFF0000"/>
      <name val="Calibri"/>
      <family val="2"/>
      <charset val="204"/>
      <scheme val="minor"/>
    </font>
    <font>
      <i/>
      <sz val="11"/>
      <color rgb="FF000000"/>
      <name val="Calibri"/>
      <family val="2"/>
    </font>
    <font>
      <b/>
      <sz val="11"/>
      <color theme="1"/>
      <name val="Calibri"/>
      <family val="2"/>
      <scheme val="minor"/>
    </font>
    <font>
      <b/>
      <sz val="10.5"/>
      <color rgb="FF000000"/>
      <name val="Calibri"/>
      <family val="2"/>
    </font>
    <font>
      <i/>
      <sz val="10.5"/>
      <color rgb="FF000000"/>
      <name val="Calibri"/>
      <family val="2"/>
    </font>
    <font>
      <sz val="11"/>
      <color theme="1"/>
      <name val="Calibri (Основной текст)"/>
      <charset val="204"/>
    </font>
    <font>
      <sz val="10.5"/>
      <color theme="1"/>
      <name val="Calibri"/>
      <family val="2"/>
    </font>
    <font>
      <i/>
      <sz val="11"/>
      <color theme="1"/>
      <name val="Calibri"/>
      <family val="2"/>
    </font>
    <font>
      <sz val="11"/>
      <color rgb="FFFF0000"/>
      <name val="Calibri"/>
      <family val="2"/>
    </font>
    <font>
      <sz val="11"/>
      <color rgb="FF000000"/>
      <name val="Calibri"/>
      <family val="2"/>
      <scheme val="minor"/>
    </font>
    <font>
      <sz val="10.5"/>
      <color rgb="FF000000"/>
      <name val="Calibri"/>
      <family val="2"/>
    </font>
    <font>
      <b/>
      <sz val="10.5"/>
      <color theme="1"/>
      <name val="Calibri"/>
      <family val="2"/>
    </font>
    <font>
      <b/>
      <sz val="12"/>
      <color rgb="FF000000"/>
      <name val="Calibri"/>
      <family val="2"/>
    </font>
    <font>
      <b/>
      <sz val="9"/>
      <color rgb="FF000000"/>
      <name val="Calibri"/>
      <family val="2"/>
    </font>
    <font>
      <b/>
      <i/>
      <sz val="12"/>
      <color rgb="FF000000"/>
      <name val="Calibri"/>
      <family val="2"/>
    </font>
    <font>
      <sz val="12"/>
      <color rgb="FFFF0000"/>
      <name val="Calibri"/>
      <family val="2"/>
      <scheme val="minor"/>
    </font>
    <font>
      <b/>
      <sz val="12"/>
      <color rgb="FFFF0000"/>
      <name val="Calibri"/>
      <family val="2"/>
      <scheme val="minor"/>
    </font>
    <font>
      <i/>
      <sz val="10.5"/>
      <color theme="1"/>
      <name val="Calibri"/>
      <family val="2"/>
    </font>
    <font>
      <sz val="10.5"/>
      <color rgb="FFFF0000"/>
      <name val="Calibri"/>
      <family val="2"/>
    </font>
    <font>
      <sz val="11"/>
      <color theme="1"/>
      <name val="Calibri Light"/>
      <family val="2"/>
    </font>
    <font>
      <b/>
      <sz val="11"/>
      <color theme="1"/>
      <name val="Calibri Light"/>
      <family val="2"/>
    </font>
    <font>
      <b/>
      <sz val="11"/>
      <color rgb="FF0070C0"/>
      <name val="Calibri"/>
      <family val="2"/>
    </font>
    <font>
      <u/>
      <sz val="12"/>
      <color theme="10"/>
      <name val="Calibri"/>
      <family val="2"/>
      <charset val="204"/>
      <scheme val="minor"/>
    </font>
    <font>
      <vertAlign val="subscript"/>
      <sz val="10.5"/>
      <color rgb="FF000000"/>
      <name val="Calibri"/>
      <family val="2"/>
    </font>
    <font>
      <b/>
      <u/>
      <sz val="12"/>
      <color rgb="FFFF0000"/>
      <name val="Calibri"/>
      <family val="2"/>
      <scheme val="minor"/>
    </font>
    <font>
      <b/>
      <sz val="10"/>
      <color theme="1"/>
      <name val="Calibri"/>
      <family val="2"/>
    </font>
    <font>
      <sz val="10"/>
      <name val="Calibri"/>
      <family val="2"/>
      <scheme val="minor"/>
    </font>
    <font>
      <b/>
      <sz val="10"/>
      <name val="Calibri"/>
      <family val="2"/>
      <scheme val="minor"/>
    </font>
    <font>
      <sz val="11"/>
      <name val="Calibri"/>
      <family val="2"/>
      <scheme val="minor"/>
    </font>
    <font>
      <b/>
      <sz val="10"/>
      <color rgb="FF000000"/>
      <name val="Calibri Light"/>
      <family val="2"/>
    </font>
    <font>
      <sz val="10"/>
      <color rgb="FF000000"/>
      <name val="Calibri Light"/>
      <family val="2"/>
    </font>
    <font>
      <b/>
      <vertAlign val="subscript"/>
      <sz val="11"/>
      <color theme="4"/>
      <name val="Calibri"/>
      <family val="2"/>
      <charset val="204"/>
    </font>
    <font>
      <b/>
      <sz val="11"/>
      <color theme="4"/>
      <name val="Calibri"/>
      <family val="2"/>
      <charset val="204"/>
    </font>
    <font>
      <sz val="10"/>
      <name val="Calibri Light"/>
      <family val="2"/>
    </font>
    <font>
      <sz val="11"/>
      <color theme="1"/>
      <name val="Calibri"/>
      <family val="2"/>
      <charset val="204"/>
    </font>
    <font>
      <b/>
      <sz val="11"/>
      <color theme="1"/>
      <name val="Calibri"/>
      <family val="2"/>
      <charset val="204"/>
    </font>
    <font>
      <b/>
      <sz val="11"/>
      <color rgb="FF000000"/>
      <name val="Calibri"/>
      <family val="2"/>
      <charset val="204"/>
    </font>
    <font>
      <sz val="11"/>
      <color rgb="FF000000"/>
      <name val="Calibri"/>
      <family val="2"/>
      <charset val="204"/>
    </font>
    <font>
      <sz val="10.5"/>
      <color theme="1"/>
      <name val="Calibri"/>
      <family val="2"/>
      <charset val="204"/>
      <scheme val="minor"/>
    </font>
    <font>
      <sz val="10.5"/>
      <color theme="1"/>
      <name val="Calibri Light"/>
      <family val="2"/>
    </font>
    <font>
      <sz val="10"/>
      <color theme="1"/>
      <name val="Arial"/>
      <family val="2"/>
    </font>
    <font>
      <sz val="10"/>
      <color theme="1"/>
      <name val="Calibri Light"/>
      <family val="2"/>
    </font>
    <font>
      <sz val="10.5"/>
      <color rgb="FF000000"/>
      <name val="Calibri"/>
      <family val="2"/>
      <charset val="204"/>
    </font>
    <font>
      <b/>
      <sz val="11"/>
      <color theme="1"/>
      <name val="Calibri Light"/>
      <family val="2"/>
      <charset val="204"/>
    </font>
    <font>
      <sz val="11"/>
      <color theme="1"/>
      <name val="Calibri Light"/>
      <family val="2"/>
      <charset val="204"/>
    </font>
    <font>
      <b/>
      <sz val="12"/>
      <color theme="1"/>
      <name val="Calibri"/>
      <family val="2"/>
      <charset val="204"/>
      <scheme val="minor"/>
    </font>
    <font>
      <sz val="10.5"/>
      <color theme="1"/>
      <name val="Calibri Light"/>
      <family val="2"/>
      <charset val="204"/>
    </font>
    <font>
      <sz val="10"/>
      <color theme="1"/>
      <name val="Calibri Light"/>
      <family val="2"/>
      <charset val="204"/>
    </font>
    <font>
      <b/>
      <sz val="10"/>
      <color rgb="FF000000"/>
      <name val="Calibri"/>
      <family val="2"/>
      <charset val="204"/>
      <scheme val="minor"/>
    </font>
    <font>
      <sz val="10"/>
      <color rgb="FF000000"/>
      <name val="Calibri"/>
      <family val="2"/>
      <charset val="204"/>
      <scheme val="minor"/>
    </font>
    <font>
      <sz val="12"/>
      <color rgb="FF0070C0"/>
      <name val="Calibri"/>
      <family val="2"/>
      <charset val="204"/>
      <scheme val="minor"/>
    </font>
    <font>
      <sz val="12"/>
      <color rgb="FF7030A0"/>
      <name val="Calibri"/>
      <family val="2"/>
      <charset val="204"/>
      <scheme val="minor"/>
    </font>
    <font>
      <b/>
      <sz val="10.5"/>
      <color theme="1"/>
      <name val="Calibri Light"/>
      <family val="2"/>
    </font>
    <font>
      <b/>
      <sz val="10.5"/>
      <color theme="1"/>
      <name val="Calibri"/>
      <family val="2"/>
      <charset val="204"/>
    </font>
    <font>
      <i/>
      <sz val="11"/>
      <color theme="1"/>
      <name val="Calibri"/>
      <family val="2"/>
      <scheme val="minor"/>
    </font>
    <font>
      <sz val="11"/>
      <name val="Calibri"/>
      <family val="2"/>
    </font>
    <font>
      <sz val="11"/>
      <color rgb="FF000000"/>
      <name val="Calibri"/>
      <family val="2"/>
      <charset val="204"/>
      <scheme val="minor"/>
    </font>
    <font>
      <b/>
      <sz val="11"/>
      <color rgb="FF000000"/>
      <name val="Calibri"/>
      <family val="2"/>
      <scheme val="minor"/>
    </font>
    <font>
      <b/>
      <sz val="11"/>
      <color rgb="FF000000"/>
      <name val="Calibri"/>
      <family val="2"/>
      <charset val="204"/>
      <scheme val="minor"/>
    </font>
    <font>
      <sz val="11"/>
      <color rgb="FFFF0000"/>
      <name val="Calibri"/>
      <family val="2"/>
      <charset val="204"/>
      <scheme val="minor"/>
    </font>
    <font>
      <sz val="10.5"/>
      <name val="Calibri Light"/>
      <family val="2"/>
      <charset val="204"/>
    </font>
    <font>
      <sz val="10"/>
      <name val="Calibri"/>
      <family val="2"/>
      <charset val="204"/>
    </font>
    <font>
      <b/>
      <sz val="10"/>
      <name val="Calibri"/>
      <family val="2"/>
      <charset val="204"/>
      <scheme val="minor"/>
    </font>
    <font>
      <sz val="11"/>
      <name val="Calibri Light"/>
      <family val="2"/>
      <charset val="204"/>
    </font>
    <font>
      <b/>
      <sz val="11"/>
      <name val="Calibri Light"/>
      <family val="2"/>
      <charset val="204"/>
    </font>
    <font>
      <sz val="11"/>
      <color indexed="8"/>
      <name val="Calibri"/>
      <family val="2"/>
      <charset val="204"/>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i/>
      <sz val="11"/>
      <name val="Arial"/>
      <family val="2"/>
      <charset val="204"/>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8"/>
      <name val="Arial"/>
      <family val="2"/>
      <charset val="204"/>
    </font>
    <font>
      <sz val="11"/>
      <color theme="1"/>
      <name val="Times New Roman"/>
      <family val="2"/>
      <charset val="204"/>
    </font>
    <font>
      <sz val="10"/>
      <name val="Arial"/>
      <family val="2"/>
      <charset val="204"/>
    </font>
    <font>
      <sz val="10"/>
      <color indexed="8"/>
      <name val="Arial"/>
      <family val="2"/>
    </font>
    <font>
      <b/>
      <sz val="11"/>
      <color indexed="63"/>
      <name val="Calibri"/>
      <family val="2"/>
    </font>
    <font>
      <b/>
      <sz val="10"/>
      <color indexed="8"/>
      <name val="Arial"/>
      <family val="2"/>
    </font>
    <font>
      <b/>
      <sz val="10"/>
      <color indexed="39"/>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b/>
      <sz val="18"/>
      <color theme="3"/>
      <name val="Cambria"/>
      <family val="2"/>
      <scheme val="major"/>
    </font>
    <font>
      <b/>
      <sz val="11"/>
      <color indexed="8"/>
      <name val="Calibri"/>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name val="ＭＳ Ｐゴシック"/>
      <family val="2"/>
      <charset val="128"/>
    </font>
    <font>
      <sz val="10"/>
      <name val="Arial Cyr"/>
      <charset val="204"/>
    </font>
    <font>
      <b/>
      <sz val="10"/>
      <color rgb="FF000000"/>
      <name val="Calibri"/>
      <family val="2"/>
    </font>
    <font>
      <sz val="10"/>
      <color rgb="FF000000"/>
      <name val="Calibri"/>
      <family val="2"/>
    </font>
    <font>
      <sz val="12"/>
      <color theme="1"/>
      <name val="Times New Roman"/>
      <family val="1"/>
    </font>
    <font>
      <sz val="10"/>
      <color rgb="FFFF0000"/>
      <name val="Calibri"/>
      <family val="2"/>
      <scheme val="minor"/>
    </font>
    <font>
      <sz val="10"/>
      <color theme="1"/>
      <name val="Calibri"/>
      <family val="2"/>
    </font>
    <font>
      <sz val="10"/>
      <color theme="1"/>
      <name val="Calibri"/>
      <family val="2"/>
      <charset val="204"/>
    </font>
    <font>
      <sz val="11"/>
      <color rgb="FF0070C0"/>
      <name val="Calibri"/>
      <family val="2"/>
    </font>
    <font>
      <b/>
      <sz val="8"/>
      <color rgb="FF000000"/>
      <name val="Calibri"/>
      <family val="2"/>
    </font>
    <font>
      <sz val="8"/>
      <color rgb="FF000000"/>
      <name val="Calibri"/>
      <family val="2"/>
    </font>
    <font>
      <sz val="12"/>
      <color rgb="FF000000"/>
      <name val="Calibri"/>
      <family val="2"/>
      <scheme val="minor"/>
    </font>
    <font>
      <sz val="10"/>
      <color rgb="FFFF0000"/>
      <name val="Calibri"/>
      <family val="2"/>
      <charset val="204"/>
      <scheme val="minor"/>
    </font>
    <font>
      <sz val="10"/>
      <color rgb="FF000000"/>
      <name val="Calibri (Основной текст)"/>
      <charset val="204"/>
    </font>
    <font>
      <sz val="10"/>
      <color theme="1"/>
      <name val="Calibri (Основной текст)"/>
      <charset val="204"/>
    </font>
    <font>
      <b/>
      <sz val="10"/>
      <color theme="1"/>
      <name val="Calibri Light"/>
      <family val="2"/>
    </font>
    <font>
      <b/>
      <sz val="10"/>
      <color rgb="FF000000"/>
      <name val="Calibri"/>
      <family val="2"/>
      <scheme val="minor"/>
    </font>
    <font>
      <b/>
      <sz val="10"/>
      <color theme="1"/>
      <name val="Calibri (Основной текст)"/>
      <charset val="204"/>
    </font>
    <font>
      <b/>
      <sz val="10"/>
      <color rgb="FF000000"/>
      <name val="Calibri (Основной текст)"/>
      <charset val="204"/>
    </font>
    <font>
      <i/>
      <sz val="12"/>
      <color rgb="FFFF0000"/>
      <name val="Calibri"/>
      <family val="2"/>
      <scheme val="minor"/>
    </font>
    <font>
      <sz val="12"/>
      <color rgb="FFFF0000"/>
      <name val="Calibri"/>
      <family val="2"/>
    </font>
    <font>
      <i/>
      <sz val="11"/>
      <color theme="1"/>
      <name val="Calibri Light"/>
      <family val="2"/>
    </font>
    <font>
      <i/>
      <sz val="11"/>
      <color theme="1"/>
      <name val="Calibri Light"/>
      <family val="2"/>
      <charset val="204"/>
    </font>
    <font>
      <i/>
      <sz val="12"/>
      <color theme="1"/>
      <name val="Calibri"/>
      <family val="2"/>
    </font>
    <font>
      <i/>
      <sz val="12"/>
      <color rgb="FF0070C0"/>
      <name val="Calibri"/>
      <family val="2"/>
      <scheme val="minor"/>
    </font>
    <font>
      <sz val="11"/>
      <color rgb="FF000000"/>
      <name val="Calibri (Основной текст)"/>
      <charset val="204"/>
    </font>
    <font>
      <b/>
      <sz val="11"/>
      <color theme="1"/>
      <name val="Calibri (Основной текст)"/>
      <charset val="204"/>
    </font>
    <font>
      <b/>
      <sz val="12"/>
      <color rgb="FF0070C0"/>
      <name val="Calibri (Основной текст)"/>
      <charset val="204"/>
    </font>
    <font>
      <sz val="11"/>
      <name val="Calibri (Основной текст)"/>
      <charset val="204"/>
    </font>
    <font>
      <b/>
      <sz val="10"/>
      <color theme="1"/>
      <name val="Calibri"/>
      <family val="2"/>
      <charset val="204"/>
    </font>
    <font>
      <b/>
      <sz val="10"/>
      <color theme="1"/>
      <name val="Calibri"/>
      <family val="2"/>
      <charset val="204"/>
      <scheme val="minor"/>
    </font>
    <font>
      <b/>
      <vertAlign val="subscript"/>
      <sz val="11"/>
      <color theme="4"/>
      <name val="Calibri"/>
      <family val="2"/>
    </font>
    <font>
      <b/>
      <sz val="11"/>
      <color theme="4"/>
      <name val="Calibri"/>
      <family val="2"/>
    </font>
    <font>
      <b/>
      <sz val="10"/>
      <color rgb="FF0070C0"/>
      <name val="Calibri"/>
      <family val="2"/>
    </font>
    <font>
      <sz val="10"/>
      <name val="Calibri"/>
      <family val="2"/>
    </font>
    <font>
      <b/>
      <sz val="10"/>
      <color rgb="FF0070C0"/>
      <name val="Calibri"/>
      <family val="2"/>
      <scheme val="minor"/>
    </font>
    <font>
      <b/>
      <sz val="10"/>
      <color rgb="FFFF0000"/>
      <name val="Calibri"/>
      <family val="2"/>
      <charset val="204"/>
      <scheme val="minor"/>
    </font>
    <font>
      <b/>
      <sz val="12"/>
      <color rgb="FFFF0000"/>
      <name val="Calibri"/>
      <family val="2"/>
    </font>
    <font>
      <b/>
      <sz val="11"/>
      <color rgb="FFFF0000"/>
      <name val="Calibri"/>
      <family val="2"/>
      <charset val="204"/>
    </font>
    <font>
      <sz val="10"/>
      <name val="Calibri"/>
      <family val="2"/>
      <charset val="204"/>
      <scheme val="minor"/>
    </font>
    <font>
      <sz val="10"/>
      <color rgb="FF000000"/>
      <name val="Calibri Light"/>
      <family val="2"/>
      <charset val="204"/>
    </font>
    <font>
      <sz val="9"/>
      <color rgb="FF000000"/>
      <name val="Calibri"/>
      <family val="2"/>
    </font>
    <font>
      <i/>
      <sz val="10"/>
      <color theme="1"/>
      <name val="Calibri"/>
      <family val="2"/>
      <scheme val="minor"/>
    </font>
    <font>
      <b/>
      <sz val="11"/>
      <name val="Calibri"/>
      <family val="2"/>
      <scheme val="minor"/>
    </font>
    <font>
      <b/>
      <sz val="10"/>
      <color rgb="FF0070C0"/>
      <name val="Calibri"/>
      <family val="2"/>
      <charset val="204"/>
      <scheme val="minor"/>
    </font>
    <font>
      <i/>
      <sz val="10"/>
      <name val="Calibri"/>
      <family val="2"/>
      <charset val="204"/>
      <scheme val="minor"/>
    </font>
    <font>
      <sz val="10"/>
      <name val="Calibri (Основной текст)"/>
      <charset val="204"/>
    </font>
    <font>
      <sz val="10"/>
      <color rgb="FF1F497D"/>
      <name val="Calibri"/>
      <family val="2"/>
      <scheme val="minor"/>
    </font>
    <font>
      <vertAlign val="subscript"/>
      <sz val="10"/>
      <color theme="1"/>
      <name val="Calibri"/>
      <family val="2"/>
      <charset val="204"/>
      <scheme val="minor"/>
    </font>
    <font>
      <sz val="10"/>
      <color theme="1"/>
      <name val="Times New Roman"/>
      <family val="1"/>
      <charset val="204"/>
    </font>
    <font>
      <sz val="10"/>
      <color rgb="FFFF0000"/>
      <name val="Calibri (Основной текст)"/>
      <charset val="204"/>
    </font>
    <font>
      <b/>
      <sz val="11"/>
      <color rgb="FFFF0000"/>
      <name val="Calibri"/>
      <family val="2"/>
      <scheme val="minor"/>
    </font>
    <font>
      <b/>
      <sz val="11"/>
      <color rgb="FFFF0000"/>
      <name val="Calibri"/>
      <family val="2"/>
    </font>
    <font>
      <b/>
      <sz val="11"/>
      <color rgb="FF0070C0"/>
      <name val="Calibri"/>
      <family val="2"/>
      <scheme val="minor"/>
    </font>
    <font>
      <u/>
      <sz val="11"/>
      <color theme="10"/>
      <name val="Calibri"/>
      <family val="2"/>
      <charset val="204"/>
      <scheme val="minor"/>
    </font>
    <font>
      <b/>
      <sz val="14"/>
      <color rgb="FFFF0000"/>
      <name val="Calibri"/>
      <family val="2"/>
      <scheme val="minor"/>
    </font>
    <font>
      <sz val="11"/>
      <name val="Calibri"/>
      <family val="2"/>
      <charset val="204"/>
      <scheme val="minor"/>
    </font>
    <font>
      <sz val="12"/>
      <name val="Calibri"/>
      <family val="2"/>
      <charset val="204"/>
      <scheme val="minor"/>
    </font>
    <font>
      <b/>
      <sz val="12"/>
      <name val="Calibri"/>
      <family val="2"/>
      <charset val="204"/>
    </font>
    <font>
      <b/>
      <sz val="11"/>
      <name val="Calibri"/>
      <family val="2"/>
      <charset val="204"/>
      <scheme val="minor"/>
    </font>
    <font>
      <sz val="12"/>
      <name val="Calibri"/>
      <family val="2"/>
      <scheme val="minor"/>
    </font>
    <font>
      <b/>
      <sz val="11"/>
      <name val="Calibri"/>
      <family val="2"/>
    </font>
    <font>
      <b/>
      <vertAlign val="subscript"/>
      <sz val="10"/>
      <name val="Calibri"/>
      <family val="2"/>
      <charset val="204"/>
      <scheme val="minor"/>
    </font>
    <font>
      <b/>
      <sz val="10"/>
      <name val="Calibri"/>
      <family val="2"/>
    </font>
    <font>
      <i/>
      <sz val="10"/>
      <color rgb="FF000000"/>
      <name val="Calibri"/>
      <family val="2"/>
      <charset val="204"/>
      <scheme val="minor"/>
    </font>
    <font>
      <b/>
      <sz val="11"/>
      <name val="Calibri (Основной текст)"/>
      <charset val="204"/>
    </font>
    <font>
      <sz val="10.5"/>
      <name val="Calibri"/>
      <family val="2"/>
    </font>
    <font>
      <b/>
      <sz val="10"/>
      <color rgb="FFFF0000"/>
      <name val="Calibri"/>
      <family val="2"/>
      <scheme val="minor"/>
    </font>
    <font>
      <b/>
      <sz val="14"/>
      <color theme="1"/>
      <name val="Calibri"/>
      <family val="2"/>
      <scheme val="minor"/>
    </font>
    <font>
      <b/>
      <sz val="11"/>
      <color rgb="FF0070C0"/>
      <name val="Calibri"/>
      <family val="2"/>
      <charset val="204"/>
      <scheme val="minor"/>
    </font>
    <font>
      <b/>
      <sz val="10"/>
      <color rgb="FF000000"/>
      <name val="Calibri"/>
      <family val="2"/>
      <charset val="204"/>
    </font>
    <font>
      <sz val="10"/>
      <name val="Calibri Light"/>
      <family val="2"/>
      <charset val="204"/>
    </font>
    <font>
      <b/>
      <sz val="10"/>
      <name val="Calibri Light"/>
      <family val="2"/>
      <charset val="204"/>
    </font>
    <font>
      <b/>
      <sz val="10"/>
      <color rgb="FF000000"/>
      <name val="Calibri Light"/>
      <family val="2"/>
      <charset val="204"/>
    </font>
    <font>
      <u/>
      <sz val="12"/>
      <color rgb="FF0070C0"/>
      <name val="Calibri"/>
      <family val="2"/>
      <charset val="204"/>
      <scheme val="minor"/>
    </font>
    <font>
      <b/>
      <sz val="11"/>
      <color rgb="FF7030A0"/>
      <name val="Calibri"/>
      <family val="2"/>
      <scheme val="minor"/>
    </font>
    <font>
      <sz val="8"/>
      <color theme="1"/>
      <name val="Calibri"/>
      <family val="2"/>
      <scheme val="minor"/>
    </font>
    <font>
      <sz val="8"/>
      <color rgb="FF000000"/>
      <name val="Calibri"/>
      <family val="2"/>
      <scheme val="minor"/>
    </font>
    <font>
      <b/>
      <sz val="8"/>
      <color rgb="FF000000"/>
      <name val="Calibri"/>
      <family val="2"/>
      <scheme val="minor"/>
    </font>
    <font>
      <sz val="8"/>
      <color rgb="FF7030A0"/>
      <name val="Calibri"/>
      <family val="2"/>
      <scheme val="minor"/>
    </font>
    <font>
      <sz val="10"/>
      <color rgb="FFFF0000"/>
      <name val="Calibri Light"/>
      <family val="2"/>
      <charset val="204"/>
    </font>
    <font>
      <sz val="10"/>
      <color rgb="FFFF0000"/>
      <name val="Calibri Light"/>
      <family val="2"/>
    </font>
    <font>
      <vertAlign val="subscript"/>
      <sz val="10"/>
      <color rgb="FFFF0000"/>
      <name val="Calibri"/>
      <family val="2"/>
      <charset val="204"/>
      <scheme val="minor"/>
    </font>
    <font>
      <sz val="8"/>
      <color rgb="FFFF0000"/>
      <name val="Calibri"/>
      <family val="2"/>
      <scheme val="minor"/>
    </font>
    <font>
      <sz val="10"/>
      <color rgb="FF000000"/>
      <name val="Tahoma"/>
      <family val="2"/>
      <charset val="204"/>
    </font>
    <font>
      <b/>
      <sz val="10"/>
      <color rgb="FF000000"/>
      <name val="Tahoma"/>
      <family val="2"/>
      <charset val="204"/>
    </font>
    <font>
      <sz val="8"/>
      <color theme="1"/>
      <name val="Calibri"/>
      <family val="2"/>
      <charset val="204"/>
      <scheme val="minor"/>
    </font>
    <font>
      <sz val="8"/>
      <color theme="1"/>
      <name val="Calibri (Основной текст)"/>
      <charset val="204"/>
    </font>
    <font>
      <sz val="8"/>
      <color theme="1"/>
      <name val="Calibri"/>
      <family val="2"/>
    </font>
    <font>
      <sz val="8"/>
      <name val="Calibri"/>
      <family val="2"/>
      <scheme val="minor"/>
    </font>
    <font>
      <b/>
      <sz val="10"/>
      <color rgb="FFFF0000"/>
      <name val="Calibri Light"/>
      <family val="2"/>
    </font>
    <font>
      <sz val="8"/>
      <color rgb="FFFF0000"/>
      <name val="Calibri"/>
      <family val="2"/>
      <charset val="204"/>
      <scheme val="minor"/>
    </font>
    <font>
      <b/>
      <sz val="8"/>
      <color rgb="FF0070C0"/>
      <name val="Calibri"/>
      <family val="2"/>
      <scheme val="minor"/>
    </font>
    <font>
      <sz val="10"/>
      <color rgb="FF0070C0"/>
      <name val="Calibri"/>
      <family val="2"/>
      <charset val="204"/>
      <scheme val="minor"/>
    </font>
    <font>
      <sz val="11"/>
      <color rgb="FF7030A0"/>
      <name val="Calibri"/>
      <family val="2"/>
      <scheme val="minor"/>
    </font>
    <font>
      <b/>
      <u/>
      <sz val="10"/>
      <color rgb="FFFF0000"/>
      <name val="Calibri Light"/>
      <family val="2"/>
    </font>
    <font>
      <b/>
      <u/>
      <sz val="11"/>
      <color rgb="FF0070C0"/>
      <name val="Calibri"/>
      <family val="2"/>
    </font>
    <font>
      <b/>
      <u/>
      <sz val="11"/>
      <color rgb="FFFF0000"/>
      <name val="Calibri"/>
      <family val="2"/>
    </font>
    <font>
      <b/>
      <sz val="12"/>
      <color rgb="FFFF0000"/>
      <name val="Calibri Light"/>
      <family val="2"/>
    </font>
    <font>
      <i/>
      <sz val="10"/>
      <name val="Calibri"/>
      <family val="2"/>
      <scheme val="minor"/>
    </font>
    <font>
      <sz val="11"/>
      <color indexed="8"/>
      <name val="Calibri"/>
      <family val="2"/>
      <scheme val="minor"/>
    </font>
    <font>
      <sz val="18"/>
      <color theme="3"/>
      <name val="Cambria"/>
      <family val="2"/>
      <scheme val="major"/>
    </font>
    <font>
      <u/>
      <sz val="11"/>
      <color theme="10"/>
      <name val="Calibri"/>
      <family val="2"/>
      <scheme val="minor"/>
    </font>
    <font>
      <sz val="14"/>
      <color rgb="FFFF0000"/>
      <name val="Calibri"/>
      <family val="2"/>
      <scheme val="minor"/>
    </font>
    <font>
      <b/>
      <sz val="8"/>
      <color rgb="FFFF0000"/>
      <name val="Calibri"/>
      <family val="2"/>
      <scheme val="minor"/>
    </font>
    <font>
      <sz val="10"/>
      <color theme="0" tint="-0.249977111117893"/>
      <name val="Calibri Light"/>
      <family val="2"/>
    </font>
    <font>
      <b/>
      <u/>
      <sz val="16"/>
      <color rgb="FFFF0000"/>
      <name val="Calibri"/>
      <family val="2"/>
      <scheme val="minor"/>
    </font>
    <font>
      <b/>
      <u/>
      <sz val="16"/>
      <color theme="1"/>
      <name val="Calibri"/>
      <family val="2"/>
      <scheme val="minor"/>
    </font>
    <font>
      <sz val="12"/>
      <color theme="1"/>
      <name val="Calibri (Основной текст)"/>
      <charset val="204"/>
    </font>
    <font>
      <sz val="8"/>
      <color theme="1"/>
      <name val="Calibri"/>
      <family val="2"/>
      <charset val="204"/>
    </font>
    <font>
      <i/>
      <sz val="10"/>
      <color theme="1" tint="0.499984740745262"/>
      <name val="Calibri (Основной текст)"/>
      <charset val="204"/>
    </font>
    <font>
      <i/>
      <sz val="11"/>
      <color theme="1" tint="0.499984740745262"/>
      <name val="Calibri"/>
      <family val="2"/>
      <charset val="204"/>
      <scheme val="minor"/>
    </font>
    <font>
      <i/>
      <sz val="11"/>
      <color theme="1" tint="0.499984740745262"/>
      <name val="Calibri"/>
      <family val="2"/>
      <scheme val="minor"/>
    </font>
    <font>
      <b/>
      <sz val="14"/>
      <color theme="1"/>
      <name val="Calibri (Основной текст)"/>
      <charset val="204"/>
    </font>
    <font>
      <sz val="12"/>
      <color theme="1" tint="0.499984740745262"/>
      <name val="Calibri"/>
      <family val="2"/>
      <charset val="204"/>
      <scheme val="minor"/>
    </font>
    <font>
      <i/>
      <sz val="10"/>
      <color rgb="FFFF0000"/>
      <name val="Calibri"/>
      <family val="2"/>
      <scheme val="minor"/>
    </font>
    <font>
      <sz val="14"/>
      <color rgb="FFFF0000"/>
      <name val="Calibri"/>
      <family val="2"/>
      <charset val="204"/>
      <scheme val="minor"/>
    </font>
    <font>
      <u/>
      <sz val="12"/>
      <color rgb="FFFF0000"/>
      <name val="Calibri"/>
      <family val="2"/>
      <charset val="204"/>
      <scheme val="minor"/>
    </font>
    <font>
      <i/>
      <sz val="10"/>
      <color theme="1"/>
      <name val="Calibri Light"/>
      <family val="2"/>
    </font>
    <font>
      <sz val="9"/>
      <color rgb="FFFF0000"/>
      <name val="Calibri"/>
      <family val="2"/>
      <charset val="204"/>
      <scheme val="minor"/>
    </font>
    <font>
      <sz val="9"/>
      <color theme="1"/>
      <name val="Calibri"/>
      <family val="2"/>
      <scheme val="minor"/>
    </font>
    <font>
      <sz val="8"/>
      <name val="Calibri"/>
      <family val="2"/>
    </font>
    <font>
      <sz val="8"/>
      <name val="Calibri"/>
      <family val="2"/>
      <charset val="204"/>
      <scheme val="minor"/>
    </font>
    <font>
      <i/>
      <sz val="10"/>
      <color theme="1"/>
      <name val="Calibri"/>
      <family val="2"/>
    </font>
    <font>
      <strike/>
      <sz val="10"/>
      <name val="Calibri"/>
      <family val="2"/>
      <charset val="204"/>
      <scheme val="minor"/>
    </font>
    <font>
      <sz val="9"/>
      <color rgb="FF000000"/>
      <name val="Calibri"/>
      <family val="2"/>
      <charset val="204"/>
      <scheme val="minor"/>
    </font>
    <font>
      <vertAlign val="subscript"/>
      <sz val="10"/>
      <color rgb="FF000000"/>
      <name val="Calibri"/>
      <family val="2"/>
      <charset val="204"/>
      <scheme val="minor"/>
    </font>
    <font>
      <vertAlign val="subscript"/>
      <sz val="10"/>
      <name val="Calibri"/>
      <family val="2"/>
      <charset val="204"/>
      <scheme val="minor"/>
    </font>
    <font>
      <vertAlign val="subscript"/>
      <sz val="11"/>
      <color theme="1"/>
      <name val="Calibri"/>
      <family val="2"/>
      <charset val="204"/>
      <scheme val="minor"/>
    </font>
    <font>
      <vertAlign val="subscript"/>
      <sz val="10"/>
      <color theme="1"/>
      <name val="Calibri Light"/>
      <family val="2"/>
      <charset val="204"/>
    </font>
    <font>
      <sz val="10"/>
      <color rgb="FF000000"/>
      <name val="Calibri"/>
      <family val="2"/>
      <charset val="204"/>
    </font>
  </fonts>
  <fills count="52">
    <fill>
      <patternFill patternType="none"/>
    </fill>
    <fill>
      <patternFill patternType="gray125"/>
    </fill>
    <fill>
      <patternFill patternType="solid">
        <fgColor rgb="FFFFFFFF"/>
        <bgColor rgb="FF000000"/>
      </patternFill>
    </fill>
    <fill>
      <patternFill patternType="solid">
        <fgColor indexed="65"/>
        <bgColor indexed="64"/>
      </patternFill>
    </fill>
    <fill>
      <patternFill patternType="solid">
        <fgColor theme="0"/>
        <bgColor indexed="64"/>
      </patternFill>
    </fill>
    <fill>
      <patternFill patternType="solid">
        <fgColor theme="5" tint="0.79998168889431442"/>
        <bgColor indexed="64"/>
      </patternFill>
    </fill>
    <fill>
      <patternFill patternType="solid">
        <fgColor rgb="FFFFF2CC"/>
        <bgColor indexed="64"/>
      </patternFill>
    </fill>
    <fill>
      <patternFill patternType="solid">
        <fgColor theme="0" tint="-4.9989318521683403E-2"/>
        <bgColor indexed="64"/>
      </patternFill>
    </fill>
    <fill>
      <patternFill patternType="solid">
        <fgColor rgb="FFFBE4D5"/>
        <bgColor indexed="64"/>
      </patternFill>
    </fill>
    <fill>
      <patternFill patternType="solid">
        <fgColor rgb="FFD9E2F3"/>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2F2F2"/>
        <bgColor indexed="64"/>
      </patternFill>
    </fill>
    <fill>
      <patternFill patternType="gray125">
        <bgColor rgb="FFFFFFFF"/>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gray125">
        <bgColor theme="5" tint="0.79998168889431442"/>
      </patternFill>
    </fill>
    <fill>
      <patternFill patternType="gray125">
        <bgColor theme="7" tint="0.79998168889431442"/>
      </patternFill>
    </fill>
    <fill>
      <patternFill patternType="gray125">
        <bgColor theme="9" tint="0.79998168889431442"/>
      </patternFill>
    </fill>
    <fill>
      <patternFill patternType="gray125">
        <bgColor rgb="FFFFF2CC"/>
      </patternFill>
    </fill>
    <fill>
      <patternFill patternType="gray125">
        <bgColor theme="0" tint="-0.14999847407452621"/>
      </patternFill>
    </fill>
    <fill>
      <patternFill patternType="solid">
        <fgColor indexed="44"/>
      </patternFill>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theme="2"/>
        <bgColor indexed="64"/>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0"/>
      </patternFill>
    </fill>
    <fill>
      <patternFill patternType="solid">
        <fgColor indexed="26"/>
      </patternFill>
    </fill>
    <fill>
      <patternFill patternType="solid">
        <fgColor indexed="15"/>
      </patternFill>
    </fill>
    <fill>
      <patternFill patternType="solid">
        <fgColor indexed="47"/>
      </patternFill>
    </fill>
    <fill>
      <patternFill patternType="solid">
        <fgColor indexed="22"/>
      </patternFill>
    </fill>
    <fill>
      <patternFill patternType="solid">
        <fgColor rgb="FFFFFF00"/>
        <bgColor indexed="64"/>
      </patternFill>
    </fill>
    <fill>
      <patternFill patternType="solid">
        <fgColor rgb="FFE2EFD9"/>
        <bgColor indexed="64"/>
      </patternFill>
    </fill>
    <fill>
      <patternFill patternType="solid">
        <fgColor theme="6" tint="0.79998168889431442"/>
        <bgColor indexed="64"/>
      </patternFill>
    </fill>
    <fill>
      <patternFill patternType="solid">
        <fgColor theme="5" tint="0.79998168889431442"/>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41"/>
      </left>
      <right style="thin">
        <color indexed="48"/>
      </right>
      <top style="medium">
        <color indexed="41"/>
      </top>
      <bottom style="thin">
        <color indexed="48"/>
      </bottom>
      <diagonal/>
    </border>
    <border>
      <left style="thin">
        <color indexed="64"/>
      </left>
      <right style="medium">
        <color theme="3" tint="0.59996337778862885"/>
      </right>
      <top style="medium">
        <color theme="3" tint="0.59996337778862885"/>
      </top>
      <bottom style="thin">
        <color indexed="64"/>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36">
    <xf numFmtId="0" fontId="0" fillId="0" borderId="0"/>
    <xf numFmtId="0" fontId="11" fillId="0" borderId="0"/>
    <xf numFmtId="0" fontId="20" fillId="0" borderId="0"/>
    <xf numFmtId="0" fontId="20" fillId="0" borderId="0"/>
    <xf numFmtId="0" fontId="13" fillId="0" borderId="0"/>
    <xf numFmtId="0" fontId="11" fillId="0" borderId="0"/>
    <xf numFmtId="43" fontId="20" fillId="0" borderId="0" applyFont="0" applyFill="0" applyBorder="0" applyAlignment="0" applyProtection="0"/>
    <xf numFmtId="0" fontId="51" fillId="0" borderId="0" applyNumberForma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69" fillId="0" borderId="0"/>
    <xf numFmtId="0" fontId="13" fillId="0" borderId="0"/>
    <xf numFmtId="43" fontId="13" fillId="0" borderId="0" applyFont="0" applyFill="0" applyBorder="0" applyAlignment="0" applyProtection="0"/>
    <xf numFmtId="0" fontId="7" fillId="0" borderId="0"/>
    <xf numFmtId="0" fontId="94" fillId="22" borderId="0" applyNumberFormat="0" applyBorder="0" applyAlignment="0" applyProtection="0"/>
    <xf numFmtId="0" fontId="95" fillId="23" borderId="0" applyNumberFormat="0" applyBorder="0" applyAlignment="0" applyProtection="0"/>
    <xf numFmtId="0" fontId="96" fillId="24" borderId="15" applyNumberFormat="0" applyAlignment="0" applyProtection="0"/>
    <xf numFmtId="0" fontId="97" fillId="25" borderId="16" applyNumberFormat="0" applyAlignment="0" applyProtection="0"/>
    <xf numFmtId="0" fontId="98" fillId="0" borderId="0" applyNumberFormat="0" applyFill="0" applyBorder="0" applyAlignment="0" applyProtection="0"/>
    <xf numFmtId="0" fontId="99" fillId="26" borderId="0" applyNumberFormat="0" applyBorder="0" applyAlignment="0" applyProtection="0"/>
    <xf numFmtId="0" fontId="100" fillId="27" borderId="1">
      <alignment horizontal="center" vertical="center"/>
    </xf>
    <xf numFmtId="0" fontId="101" fillId="0" borderId="17" applyNumberFormat="0" applyFill="0" applyAlignment="0" applyProtection="0"/>
    <xf numFmtId="0" fontId="102" fillId="0" borderId="18" applyNumberFormat="0" applyFill="0" applyAlignment="0" applyProtection="0"/>
    <xf numFmtId="0" fontId="103" fillId="0" borderId="19" applyNumberFormat="0" applyFill="0" applyAlignment="0" applyProtection="0"/>
    <xf numFmtId="0" fontId="103" fillId="0" borderId="0" applyNumberFormat="0" applyFill="0" applyBorder="0" applyAlignment="0" applyProtection="0"/>
    <xf numFmtId="0" fontId="104" fillId="28" borderId="20" applyNumberFormat="0" applyAlignment="0" applyProtection="0"/>
    <xf numFmtId="0" fontId="105" fillId="0" borderId="21" applyNumberFormat="0" applyFill="0" applyAlignment="0" applyProtection="0"/>
    <xf numFmtId="0" fontId="106" fillId="28" borderId="0" applyNumberFormat="0" applyBorder="0" applyAlignment="0" applyProtection="0"/>
    <xf numFmtId="0" fontId="107" fillId="0" borderId="0"/>
    <xf numFmtId="0" fontId="20" fillId="0" borderId="0"/>
    <xf numFmtId="0" fontId="108" fillId="0" borderId="0"/>
    <xf numFmtId="0" fontId="7" fillId="0" borderId="0"/>
    <xf numFmtId="0" fontId="109" fillId="29" borderId="22" applyNumberFormat="0" applyFont="0" applyAlignment="0" applyProtection="0"/>
    <xf numFmtId="0" fontId="110" fillId="0" borderId="23">
      <alignment horizontal="left" vertical="center" wrapText="1"/>
    </xf>
    <xf numFmtId="0" fontId="111" fillId="24" borderId="24" applyNumberFormat="0" applyAlignment="0" applyProtection="0"/>
    <xf numFmtId="9" fontId="7" fillId="0" borderId="0" applyFont="0" applyFill="0" applyBorder="0" applyAlignment="0" applyProtection="0"/>
    <xf numFmtId="4" fontId="112" fillId="0" borderId="23" applyNumberFormat="0" applyProtection="0"/>
    <xf numFmtId="4" fontId="113" fillId="30" borderId="23" applyNumberFormat="0" applyProtection="0">
      <alignment vertical="center"/>
    </xf>
    <xf numFmtId="4" fontId="112" fillId="0" borderId="23" applyNumberFormat="0" applyProtection="0">
      <alignment horizontal="center" vertical="center" wrapText="1"/>
    </xf>
    <xf numFmtId="0" fontId="112" fillId="30" borderId="23" applyNumberFormat="0" applyProtection="0">
      <alignment horizontal="left" vertical="top" indent="1"/>
    </xf>
    <xf numFmtId="4" fontId="112" fillId="0" borderId="25" applyNumberFormat="0" applyProtection="0">
      <alignment horizontal="left" vertical="center" indent="1"/>
    </xf>
    <xf numFmtId="4" fontId="110" fillId="31" borderId="23" applyNumberFormat="0" applyProtection="0">
      <alignment horizontal="right" vertical="center"/>
    </xf>
    <xf numFmtId="4" fontId="110" fillId="32" borderId="23" applyNumberFormat="0" applyProtection="0">
      <alignment horizontal="right" vertical="center"/>
    </xf>
    <xf numFmtId="4" fontId="110" fillId="33" borderId="23" applyNumberFormat="0" applyProtection="0">
      <alignment horizontal="right" vertical="center"/>
    </xf>
    <xf numFmtId="4" fontId="110" fillId="34" borderId="23" applyNumberFormat="0" applyProtection="0">
      <alignment horizontal="right" vertical="center"/>
    </xf>
    <xf numFmtId="4" fontId="110" fillId="35" borderId="23" applyNumberFormat="0" applyProtection="0">
      <alignment horizontal="right" vertical="center"/>
    </xf>
    <xf numFmtId="4" fontId="110" fillId="36" borderId="23" applyNumberFormat="0" applyProtection="0">
      <alignment horizontal="right" vertical="center"/>
    </xf>
    <xf numFmtId="4" fontId="110" fillId="37" borderId="23" applyNumberFormat="0" applyProtection="0">
      <alignment horizontal="right" vertical="center"/>
    </xf>
    <xf numFmtId="4" fontId="110" fillId="38" borderId="23" applyNumberFormat="0" applyProtection="0">
      <alignment horizontal="right" vertical="center"/>
    </xf>
    <xf numFmtId="4" fontId="110" fillId="39" borderId="23" applyNumberFormat="0" applyProtection="0">
      <alignment horizontal="right" vertical="center"/>
    </xf>
    <xf numFmtId="4" fontId="112" fillId="40" borderId="26" applyNumberFormat="0" applyProtection="0">
      <alignment horizontal="left" vertical="center" indent="1"/>
    </xf>
    <xf numFmtId="4" fontId="110" fillId="41" borderId="0" applyNumberFormat="0" applyProtection="0">
      <alignment horizontal="left" vertical="center" indent="1"/>
    </xf>
    <xf numFmtId="4" fontId="114" fillId="42" borderId="0" applyNumberFormat="0" applyProtection="0">
      <alignment horizontal="left" vertical="center" indent="1"/>
    </xf>
    <xf numFmtId="4" fontId="110" fillId="43" borderId="23" applyNumberFormat="0" applyProtection="0">
      <alignment horizontal="right" vertical="center"/>
    </xf>
    <xf numFmtId="4" fontId="115" fillId="41" borderId="0" applyNumberFormat="0" applyProtection="0">
      <alignment horizontal="left" vertical="center" indent="1"/>
    </xf>
    <xf numFmtId="4" fontId="115" fillId="43" borderId="0" applyNumberFormat="0" applyProtection="0">
      <alignment horizontal="left" vertical="center" indent="1"/>
    </xf>
    <xf numFmtId="0" fontId="109" fillId="42" borderId="23" applyNumberFormat="0" applyProtection="0">
      <alignment horizontal="left" vertical="center" indent="1"/>
    </xf>
    <xf numFmtId="0" fontId="109" fillId="42" borderId="23" applyNumberFormat="0" applyProtection="0">
      <alignment horizontal="left" vertical="top" indent="1"/>
    </xf>
    <xf numFmtId="0" fontId="109" fillId="43" borderId="23" applyNumberFormat="0" applyProtection="0">
      <alignment horizontal="left" vertical="center" indent="1"/>
    </xf>
    <xf numFmtId="0" fontId="109" fillId="43" borderId="23" applyNumberFormat="0" applyProtection="0">
      <alignment horizontal="left" vertical="top" indent="1"/>
    </xf>
    <xf numFmtId="0" fontId="109" fillId="22" borderId="23" applyNumberFormat="0" applyProtection="0">
      <alignment horizontal="left" vertical="center" indent="1"/>
    </xf>
    <xf numFmtId="0" fontId="109" fillId="22" borderId="23" applyNumberFormat="0" applyProtection="0">
      <alignment horizontal="left" vertical="top" indent="1"/>
    </xf>
    <xf numFmtId="0" fontId="109" fillId="41" borderId="23" applyNumberFormat="0" applyProtection="0">
      <alignment horizontal="left" vertical="center" indent="1"/>
    </xf>
    <xf numFmtId="0" fontId="109" fillId="41" borderId="23" applyNumberFormat="0" applyProtection="0">
      <alignment horizontal="left" vertical="top" indent="1"/>
    </xf>
    <xf numFmtId="0" fontId="109" fillId="0" borderId="27" applyNumberFormat="0">
      <alignment vertical="center"/>
      <protection locked="0"/>
    </xf>
    <xf numFmtId="4" fontId="110" fillId="44" borderId="23" applyNumberFormat="0" applyProtection="0">
      <alignment vertical="center"/>
    </xf>
    <xf numFmtId="4" fontId="116" fillId="44" borderId="23" applyNumberFormat="0" applyProtection="0">
      <alignment vertical="center"/>
    </xf>
    <xf numFmtId="4" fontId="110" fillId="44" borderId="23" applyNumberFormat="0" applyProtection="0">
      <alignment horizontal="left" vertical="center" indent="1"/>
    </xf>
    <xf numFmtId="0" fontId="110" fillId="44" borderId="23" applyNumberFormat="0" applyProtection="0">
      <alignment horizontal="left" vertical="top" indent="1"/>
    </xf>
    <xf numFmtId="4" fontId="110" fillId="0" borderId="23" applyNumberFormat="0" applyProtection="0">
      <alignment horizontal="right" vertical="center"/>
    </xf>
    <xf numFmtId="4" fontId="110" fillId="0" borderId="23" applyNumberFormat="0" applyProtection="0">
      <alignment horizontal="right" vertical="center"/>
    </xf>
    <xf numFmtId="4" fontId="116" fillId="41" borderId="23" applyNumberFormat="0" applyProtection="0">
      <alignment horizontal="right" vertical="center"/>
    </xf>
    <xf numFmtId="4" fontId="110" fillId="0" borderId="23" applyNumberFormat="0" applyProtection="0">
      <alignment horizontal="center" vertical="center" wrapText="1"/>
    </xf>
    <xf numFmtId="0" fontId="110" fillId="43" borderId="23" applyNumberFormat="0" applyProtection="0">
      <alignment horizontal="left" vertical="top" indent="1"/>
    </xf>
    <xf numFmtId="4" fontId="117" fillId="45" borderId="0" applyNumberFormat="0" applyProtection="0">
      <alignment horizontal="left" vertical="center" indent="1"/>
    </xf>
    <xf numFmtId="4" fontId="118" fillId="41" borderId="23" applyNumberFormat="0" applyProtection="0">
      <alignment horizontal="right" vertical="center"/>
    </xf>
    <xf numFmtId="0" fontId="119" fillId="0" borderId="0" applyNumberFormat="0" applyFill="0" applyBorder="0" applyAlignment="0" applyProtection="0"/>
    <xf numFmtId="0" fontId="120" fillId="0" borderId="28" applyNumberFormat="0" applyFill="0" applyAlignment="0" applyProtection="0"/>
    <xf numFmtId="0" fontId="121" fillId="0" borderId="0" applyNumberFormat="0" applyFill="0" applyBorder="0" applyAlignment="0" applyProtection="0"/>
    <xf numFmtId="0" fontId="122" fillId="46" borderId="20" applyNumberFormat="0" applyAlignment="0" applyProtection="0"/>
    <xf numFmtId="0" fontId="123" fillId="47" borderId="24" applyNumberFormat="0" applyAlignment="0" applyProtection="0"/>
    <xf numFmtId="0" fontId="124" fillId="47" borderId="20" applyNumberFormat="0" applyAlignment="0" applyProtection="0"/>
    <xf numFmtId="0" fontId="125" fillId="0" borderId="29"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9" fillId="0" borderId="0"/>
    <xf numFmtId="0" fontId="1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7" fillId="0" borderId="0"/>
    <xf numFmtId="0" fontId="7" fillId="0" borderId="0"/>
    <xf numFmtId="0" fontId="7" fillId="0" borderId="0"/>
    <xf numFmtId="0" fontId="7" fillId="0" borderId="0"/>
    <xf numFmtId="0" fontId="7" fillId="0" borderId="0"/>
    <xf numFmtId="0" fontId="7" fillId="0" borderId="0"/>
    <xf numFmtId="0" fontId="94" fillId="44" borderId="22" applyNumberFormat="0" applyFont="0" applyAlignment="0" applyProtection="0"/>
    <xf numFmtId="0" fontId="127" fillId="0" borderId="0"/>
    <xf numFmtId="0" fontId="20" fillId="0" borderId="0"/>
    <xf numFmtId="43" fontId="13" fillId="0" borderId="0" applyFont="0" applyFill="0" applyBorder="0" applyAlignment="0" applyProtection="0"/>
    <xf numFmtId="164" fontId="20" fillId="0" borderId="0" applyFont="0" applyFill="0" applyBorder="0" applyAlignment="0" applyProtection="0"/>
    <xf numFmtId="0" fontId="226" fillId="0" borderId="0"/>
    <xf numFmtId="0" fontId="227" fillId="0" borderId="0" applyNumberFormat="0" applyFill="0" applyBorder="0" applyAlignment="0" applyProtection="0"/>
    <xf numFmtId="0" fontId="228" fillId="0" borderId="0" applyNumberFormat="0" applyFill="0" applyBorder="0" applyAlignment="0" applyProtection="0"/>
    <xf numFmtId="0" fontId="94" fillId="0" borderId="0"/>
    <xf numFmtId="0" fontId="3" fillId="0" borderId="0"/>
  </cellStyleXfs>
  <cellXfs count="1561">
    <xf numFmtId="0" fontId="0" fillId="0" borderId="0" xfId="0"/>
    <xf numFmtId="0" fontId="0" fillId="0" borderId="1" xfId="0" applyBorder="1"/>
    <xf numFmtId="0" fontId="0" fillId="0" borderId="1" xfId="0" applyBorder="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wrapText="1"/>
    </xf>
    <xf numFmtId="0" fontId="0" fillId="0" borderId="0" xfId="0" applyAlignment="1">
      <alignment wrapText="1"/>
    </xf>
    <xf numFmtId="0" fontId="16" fillId="0" borderId="0" xfId="0" applyFont="1"/>
    <xf numFmtId="1" fontId="0" fillId="0" borderId="0" xfId="0" applyNumberFormat="1"/>
    <xf numFmtId="0" fontId="27"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9" fillId="0" borderId="0" xfId="0" applyFont="1"/>
    <xf numFmtId="0" fontId="27" fillId="3" borderId="1" xfId="0" applyFont="1" applyFill="1" applyBorder="1" applyAlignment="1">
      <alignment horizontal="center" vertical="center" wrapText="1"/>
    </xf>
    <xf numFmtId="0" fontId="14" fillId="0" borderId="0" xfId="0" applyFont="1"/>
    <xf numFmtId="9" fontId="0" fillId="0" borderId="0" xfId="0" applyNumberFormat="1"/>
    <xf numFmtId="2" fontId="0" fillId="0" borderId="0" xfId="0" applyNumberFormat="1"/>
    <xf numFmtId="0" fontId="33" fillId="0" borderId="8" xfId="0" applyFont="1" applyBorder="1" applyAlignment="1">
      <alignment horizontal="right" vertical="center" wrapText="1"/>
    </xf>
    <xf numFmtId="0" fontId="28" fillId="0" borderId="5" xfId="0" applyFont="1" applyBorder="1" applyAlignment="1">
      <alignment vertical="center" wrapText="1"/>
    </xf>
    <xf numFmtId="0" fontId="18" fillId="6" borderId="5" xfId="0" applyFont="1" applyFill="1" applyBorder="1" applyAlignment="1">
      <alignment vertical="center" wrapText="1"/>
    </xf>
    <xf numFmtId="0" fontId="29" fillId="0" borderId="0" xfId="0" applyFont="1" applyAlignment="1">
      <alignment vertical="center"/>
    </xf>
    <xf numFmtId="0" fontId="29" fillId="0" borderId="7" xfId="0" applyFont="1" applyBorder="1" applyAlignment="1">
      <alignment wrapText="1"/>
    </xf>
    <xf numFmtId="0" fontId="29" fillId="0" borderId="0" xfId="0" applyFont="1" applyAlignment="1">
      <alignment wrapText="1"/>
    </xf>
    <xf numFmtId="0" fontId="28" fillId="0" borderId="8" xfId="0" applyFont="1" applyBorder="1" applyAlignment="1">
      <alignment vertical="center" wrapText="1"/>
    </xf>
    <xf numFmtId="0" fontId="27" fillId="6" borderId="5" xfId="0" applyFont="1" applyFill="1" applyBorder="1" applyAlignment="1">
      <alignment vertical="center" wrapText="1"/>
    </xf>
    <xf numFmtId="0" fontId="27" fillId="0" borderId="1" xfId="0" applyFont="1" applyBorder="1" applyAlignment="1">
      <alignment vertical="center" wrapText="1"/>
    </xf>
    <xf numFmtId="0" fontId="35" fillId="0" borderId="1" xfId="0" applyFont="1" applyBorder="1" applyAlignment="1">
      <alignment horizontal="center" vertical="center" wrapText="1"/>
    </xf>
    <xf numFmtId="0" fontId="39" fillId="0" borderId="1" xfId="0" applyFont="1" applyBorder="1" applyAlignment="1">
      <alignment horizontal="justify" vertical="center" wrapText="1"/>
    </xf>
    <xf numFmtId="0" fontId="32"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2" fillId="6" borderId="1" xfId="0" applyFont="1" applyFill="1" applyBorder="1" applyAlignment="1">
      <alignment vertical="center" wrapText="1"/>
    </xf>
    <xf numFmtId="0" fontId="44" fillId="0" borderId="0" xfId="0" applyFont="1"/>
    <xf numFmtId="0" fontId="0" fillId="0" borderId="0" xfId="0" applyAlignment="1">
      <alignment horizontal="center"/>
    </xf>
    <xf numFmtId="0" fontId="0" fillId="0" borderId="0" xfId="0" applyAlignment="1">
      <alignment horizontal="center" vertical="center"/>
    </xf>
    <xf numFmtId="0" fontId="45" fillId="0" borderId="0" xfId="0" applyFont="1" applyAlignment="1">
      <alignment vertical="center"/>
    </xf>
    <xf numFmtId="0" fontId="35" fillId="0" borderId="1" xfId="0" applyFont="1" applyBorder="1" applyAlignment="1">
      <alignment vertical="center" wrapText="1"/>
    </xf>
    <xf numFmtId="0" fontId="19" fillId="0" borderId="1" xfId="0" applyFont="1" applyBorder="1" applyAlignment="1">
      <alignment vertical="center" wrapText="1"/>
    </xf>
    <xf numFmtId="0" fontId="39" fillId="0" borderId="1" xfId="0" applyFont="1" applyBorder="1" applyAlignment="1">
      <alignment vertical="center" wrapText="1"/>
    </xf>
    <xf numFmtId="0" fontId="47" fillId="0" borderId="0" xfId="0" applyFont="1" applyAlignment="1">
      <alignment vertical="center" wrapText="1"/>
    </xf>
    <xf numFmtId="0" fontId="35" fillId="0" borderId="8" xfId="0" applyFont="1" applyBorder="1" applyAlignment="1">
      <alignment vertical="center" wrapText="1"/>
    </xf>
    <xf numFmtId="0" fontId="40" fillId="0" borderId="5" xfId="0" applyFont="1" applyBorder="1" applyAlignment="1">
      <alignment vertical="center" wrapText="1"/>
    </xf>
    <xf numFmtId="0" fontId="39" fillId="6" borderId="1" xfId="0" applyFont="1" applyFill="1" applyBorder="1" applyAlignment="1">
      <alignment vertical="center" wrapText="1"/>
    </xf>
    <xf numFmtId="0" fontId="39" fillId="6" borderId="5" xfId="0" applyFont="1" applyFill="1" applyBorder="1" applyAlignment="1">
      <alignment vertical="center"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8" fillId="0" borderId="1" xfId="0" applyFont="1" applyBorder="1" applyAlignment="1">
      <alignment vertical="center" wrapText="1"/>
    </xf>
    <xf numFmtId="0" fontId="40" fillId="7" borderId="1" xfId="0" applyFont="1" applyFill="1" applyBorder="1" applyAlignment="1">
      <alignment vertical="center" wrapText="1"/>
    </xf>
    <xf numFmtId="165" fontId="35" fillId="0" borderId="1" xfId="0" applyNumberFormat="1" applyFont="1" applyBorder="1" applyAlignment="1">
      <alignment horizontal="center" vertical="center" wrapText="1"/>
    </xf>
    <xf numFmtId="0" fontId="40" fillId="0" borderId="1" xfId="0" applyFont="1" applyBorder="1" applyAlignment="1">
      <alignment horizontal="right" vertical="center" wrapText="1"/>
    </xf>
    <xf numFmtId="0" fontId="39" fillId="8" borderId="1" xfId="0" applyFont="1" applyFill="1" applyBorder="1" applyAlignment="1">
      <alignment vertical="center" wrapText="1"/>
    </xf>
    <xf numFmtId="0" fontId="39" fillId="5" borderId="1" xfId="0" applyFont="1" applyFill="1" applyBorder="1" applyAlignment="1">
      <alignment vertical="center" wrapText="1"/>
    </xf>
    <xf numFmtId="0" fontId="53" fillId="0" borderId="0" xfId="0" applyFont="1"/>
    <xf numFmtId="0" fontId="28" fillId="0" borderId="0" xfId="0" applyFont="1" applyAlignment="1">
      <alignment vertical="center"/>
    </xf>
    <xf numFmtId="0" fontId="40" fillId="0" borderId="1" xfId="0" applyFont="1" applyBorder="1" applyAlignment="1">
      <alignment vertical="center" wrapText="1"/>
    </xf>
    <xf numFmtId="0" fontId="27" fillId="0" borderId="1" xfId="0" applyFont="1" applyBorder="1" applyAlignment="1">
      <alignment vertical="center"/>
    </xf>
    <xf numFmtId="0" fontId="32" fillId="6" borderId="5" xfId="0" applyFont="1" applyFill="1" applyBorder="1" applyAlignment="1">
      <alignment vertical="center" wrapText="1"/>
    </xf>
    <xf numFmtId="0" fontId="35" fillId="0" borderId="2" xfId="0" applyFont="1" applyBorder="1" applyAlignment="1">
      <alignment vertical="center" wrapText="1"/>
    </xf>
    <xf numFmtId="0" fontId="35" fillId="0" borderId="12" xfId="0" applyFont="1" applyBorder="1" applyAlignment="1">
      <alignment vertical="center" wrapText="1"/>
    </xf>
    <xf numFmtId="0" fontId="35" fillId="0" borderId="7" xfId="0" applyFont="1" applyBorder="1" applyAlignment="1">
      <alignment horizontal="center" vertical="center" wrapText="1"/>
    </xf>
    <xf numFmtId="0" fontId="45" fillId="0" borderId="0" xfId="0" applyFont="1"/>
    <xf numFmtId="0" fontId="16" fillId="0" borderId="1" xfId="0" applyFont="1" applyBorder="1" applyAlignment="1">
      <alignment vertical="center" wrapText="1"/>
    </xf>
    <xf numFmtId="0" fontId="17" fillId="0" borderId="11" xfId="0" applyFont="1" applyBorder="1" applyAlignment="1">
      <alignment vertical="center" wrapText="1"/>
    </xf>
    <xf numFmtId="0" fontId="17" fillId="0" borderId="0" xfId="0" applyFont="1" applyAlignment="1">
      <alignment vertical="center" wrapText="1"/>
    </xf>
    <xf numFmtId="0" fontId="54" fillId="0" borderId="1" xfId="0" applyFont="1" applyBorder="1" applyAlignment="1">
      <alignment horizontal="center" vertical="center" wrapText="1"/>
    </xf>
    <xf numFmtId="0" fontId="32" fillId="9" borderId="1" xfId="0" applyFont="1" applyFill="1" applyBorder="1" applyAlignment="1">
      <alignment vertical="center" wrapText="1"/>
    </xf>
    <xf numFmtId="0" fontId="46" fillId="0" borderId="1" xfId="0" applyFont="1" applyBorder="1" applyAlignment="1">
      <alignment vertical="center" wrapText="1"/>
    </xf>
    <xf numFmtId="0" fontId="39" fillId="11" borderId="1" xfId="0" applyFont="1" applyFill="1" applyBorder="1" applyAlignment="1">
      <alignment horizontal="center" vertical="center" wrapText="1"/>
    </xf>
    <xf numFmtId="0" fontId="39" fillId="11" borderId="1" xfId="0" applyFont="1" applyFill="1" applyBorder="1" applyAlignment="1">
      <alignment vertical="center" wrapText="1"/>
    </xf>
    <xf numFmtId="0" fontId="39" fillId="12" borderId="1" xfId="0" applyFont="1" applyFill="1" applyBorder="1" applyAlignment="1">
      <alignment vertical="center" wrapText="1"/>
    </xf>
    <xf numFmtId="0" fontId="55" fillId="4" borderId="3" xfId="0" applyFont="1" applyFill="1" applyBorder="1" applyAlignment="1">
      <alignment vertical="center"/>
    </xf>
    <xf numFmtId="0" fontId="56" fillId="4" borderId="1" xfId="0" applyFont="1" applyFill="1" applyBorder="1" applyAlignment="1">
      <alignment vertical="center"/>
    </xf>
    <xf numFmtId="0" fontId="22" fillId="0" borderId="1" xfId="0" applyFont="1" applyBorder="1"/>
    <xf numFmtId="0" fontId="0" fillId="5" borderId="0" xfId="0" applyFill="1"/>
    <xf numFmtId="0" fontId="18" fillId="0" borderId="1" xfId="0" applyFont="1" applyBorder="1" applyAlignment="1">
      <alignment horizontal="center" vertical="center" wrapText="1"/>
    </xf>
    <xf numFmtId="1" fontId="29" fillId="0" borderId="0" xfId="0" applyNumberFormat="1" applyFont="1"/>
    <xf numFmtId="0" fontId="58" fillId="0" borderId="1" xfId="0" applyFont="1" applyBorder="1" applyAlignment="1">
      <alignment horizontal="center" vertical="center" wrapText="1"/>
    </xf>
    <xf numFmtId="0" fontId="62" fillId="0" borderId="3" xfId="0" applyFont="1" applyBorder="1" applyAlignment="1">
      <alignment vertical="center" wrapText="1"/>
    </xf>
    <xf numFmtId="0" fontId="62" fillId="0" borderId="1" xfId="0" applyFont="1" applyBorder="1" applyAlignment="1">
      <alignment vertical="center" wrapText="1"/>
    </xf>
    <xf numFmtId="0" fontId="32" fillId="15" borderId="1" xfId="0" applyFont="1" applyFill="1" applyBorder="1" applyAlignment="1">
      <alignment vertical="center" wrapText="1"/>
    </xf>
    <xf numFmtId="0" fontId="67" fillId="0" borderId="1" xfId="0" applyFont="1" applyBorder="1" applyAlignment="1">
      <alignment horizontal="center" vertical="center"/>
    </xf>
    <xf numFmtId="0" fontId="32" fillId="5" borderId="1" xfId="0" applyFont="1" applyFill="1" applyBorder="1" applyAlignment="1">
      <alignment vertical="center" wrapText="1"/>
    </xf>
    <xf numFmtId="0" fontId="66" fillId="13" borderId="1" xfId="0" applyFont="1" applyFill="1" applyBorder="1" applyAlignment="1">
      <alignment horizontal="center" vertical="center"/>
    </xf>
    <xf numFmtId="0" fontId="31" fillId="0" borderId="1" xfId="0" applyFont="1" applyBorder="1" applyAlignment="1">
      <alignment horizontal="center" vertical="center"/>
    </xf>
    <xf numFmtId="0" fontId="19" fillId="13" borderId="1" xfId="0" applyFont="1" applyFill="1" applyBorder="1" applyAlignment="1">
      <alignment horizontal="center" vertical="center"/>
    </xf>
    <xf numFmtId="0" fontId="19" fillId="13" borderId="8" xfId="0" applyFont="1" applyFill="1" applyBorder="1" applyAlignment="1">
      <alignment horizontal="center" vertical="center"/>
    </xf>
    <xf numFmtId="166" fontId="35" fillId="0" borderId="7" xfId="0" applyNumberFormat="1" applyFont="1" applyBorder="1" applyAlignment="1">
      <alignment horizontal="center" vertical="center" wrapText="1"/>
    </xf>
    <xf numFmtId="165" fontId="19" fillId="13" borderId="1" xfId="0" applyNumberFormat="1" applyFont="1" applyFill="1" applyBorder="1" applyAlignment="1">
      <alignment horizontal="center" vertical="center"/>
    </xf>
    <xf numFmtId="165" fontId="35" fillId="0" borderId="10" xfId="0" applyNumberFormat="1" applyFont="1" applyBorder="1" applyAlignment="1">
      <alignment horizontal="center" vertical="center" wrapText="1"/>
    </xf>
    <xf numFmtId="165" fontId="15" fillId="13" borderId="1" xfId="0" applyNumberFormat="1" applyFont="1" applyFill="1" applyBorder="1" applyAlignment="1">
      <alignment horizontal="center" vertical="center"/>
    </xf>
    <xf numFmtId="165" fontId="15" fillId="13" borderId="12" xfId="0" applyNumberFormat="1" applyFont="1" applyFill="1" applyBorder="1" applyAlignment="1">
      <alignment horizontal="center" vertical="center"/>
    </xf>
    <xf numFmtId="165" fontId="0" fillId="0" borderId="0" xfId="0" applyNumberFormat="1" applyAlignment="1">
      <alignment horizontal="center"/>
    </xf>
    <xf numFmtId="165" fontId="39" fillId="11" borderId="1" xfId="0" applyNumberFormat="1" applyFont="1" applyFill="1" applyBorder="1" applyAlignment="1">
      <alignment horizontal="center" vertical="center" wrapText="1"/>
    </xf>
    <xf numFmtId="165" fontId="0" fillId="0" borderId="1" xfId="0" applyNumberFormat="1" applyBorder="1"/>
    <xf numFmtId="0" fontId="32" fillId="0" borderId="7" xfId="0" applyFont="1" applyBorder="1" applyAlignment="1">
      <alignment horizontal="center" vertical="center" wrapText="1"/>
    </xf>
    <xf numFmtId="0" fontId="32" fillId="0" borderId="0" xfId="0" applyFont="1" applyAlignment="1">
      <alignment horizontal="center" vertical="center" wrapText="1"/>
    </xf>
    <xf numFmtId="165" fontId="28" fillId="0" borderId="1" xfId="0" applyNumberFormat="1" applyFont="1" applyBorder="1" applyAlignment="1">
      <alignment horizontal="center" vertical="center" wrapText="1"/>
    </xf>
    <xf numFmtId="165" fontId="28" fillId="0" borderId="8" xfId="0" applyNumberFormat="1" applyFont="1" applyBorder="1" applyAlignment="1">
      <alignment horizontal="center" vertical="center" wrapText="1"/>
    </xf>
    <xf numFmtId="165" fontId="28" fillId="0" borderId="5" xfId="0" applyNumberFormat="1" applyFont="1" applyBorder="1" applyAlignment="1">
      <alignment horizontal="center" vertical="center" wrapText="1"/>
    </xf>
    <xf numFmtId="165" fontId="0" fillId="0" borderId="0" xfId="0" applyNumberFormat="1"/>
    <xf numFmtId="165" fontId="35" fillId="0" borderId="5" xfId="0" applyNumberFormat="1" applyFont="1" applyBorder="1" applyAlignment="1">
      <alignment horizontal="center" vertical="center" wrapText="1"/>
    </xf>
    <xf numFmtId="0" fontId="66" fillId="6" borderId="1" xfId="0" applyFont="1" applyFill="1" applyBorder="1" applyAlignment="1">
      <alignment horizontal="center" vertical="center" wrapText="1"/>
    </xf>
    <xf numFmtId="0" fontId="79" fillId="0" borderId="0" xfId="0" applyFont="1"/>
    <xf numFmtId="165" fontId="24" fillId="0" borderId="1" xfId="0" applyNumberFormat="1" applyFont="1" applyBorder="1" applyAlignment="1">
      <alignment horizontal="center" vertical="center"/>
    </xf>
    <xf numFmtId="165" fontId="19" fillId="13" borderId="5" xfId="0" applyNumberFormat="1" applyFont="1" applyFill="1" applyBorder="1" applyAlignment="1">
      <alignment horizontal="center" vertical="center"/>
    </xf>
    <xf numFmtId="0" fontId="48" fillId="0" borderId="0" xfId="0" applyFont="1" applyAlignment="1">
      <alignment horizontal="justify" vertical="center"/>
    </xf>
    <xf numFmtId="0" fontId="35" fillId="0" borderId="5" xfId="0" applyFont="1" applyBorder="1" applyAlignment="1">
      <alignment vertical="center" wrapText="1"/>
    </xf>
    <xf numFmtId="0" fontId="32" fillId="0" borderId="5" xfId="0" applyFont="1" applyBorder="1" applyAlignment="1">
      <alignment vertical="center" wrapText="1"/>
    </xf>
    <xf numFmtId="165" fontId="32" fillId="0" borderId="5" xfId="0" applyNumberFormat="1" applyFont="1" applyBorder="1" applyAlignment="1">
      <alignment vertical="center" wrapText="1"/>
    </xf>
    <xf numFmtId="165" fontId="39" fillId="0" borderId="5" xfId="0" applyNumberFormat="1" applyFont="1" applyBorder="1" applyAlignment="1">
      <alignment vertical="center" wrapText="1"/>
    </xf>
    <xf numFmtId="0" fontId="33" fillId="0" borderId="5" xfId="0" applyFont="1" applyBorder="1" applyAlignment="1">
      <alignment vertical="center" wrapText="1"/>
    </xf>
    <xf numFmtId="0" fontId="32" fillId="6" borderId="8" xfId="0" applyFont="1" applyFill="1" applyBorder="1" applyAlignment="1">
      <alignment vertical="center" wrapText="1"/>
    </xf>
    <xf numFmtId="0" fontId="33" fillId="0" borderId="8" xfId="0" applyFont="1" applyBorder="1" applyAlignment="1">
      <alignment vertical="center" wrapText="1"/>
    </xf>
    <xf numFmtId="0" fontId="80" fillId="0" borderId="0" xfId="0" applyFont="1"/>
    <xf numFmtId="165" fontId="15" fillId="13" borderId="8" xfId="0" applyNumberFormat="1" applyFont="1" applyFill="1" applyBorder="1" applyAlignment="1">
      <alignment horizontal="center" vertical="center"/>
    </xf>
    <xf numFmtId="165" fontId="39" fillId="0" borderId="5" xfId="0" applyNumberFormat="1" applyFont="1" applyBorder="1" applyAlignment="1">
      <alignment horizontal="center" vertical="center" wrapText="1"/>
    </xf>
    <xf numFmtId="0" fontId="32" fillId="15" borderId="5" xfId="0" applyFont="1" applyFill="1" applyBorder="1" applyAlignment="1">
      <alignment vertical="center" wrapText="1"/>
    </xf>
    <xf numFmtId="0" fontId="19" fillId="13" borderId="12" xfId="0" applyFont="1" applyFill="1" applyBorder="1" applyAlignment="1">
      <alignment horizontal="center" vertical="center"/>
    </xf>
    <xf numFmtId="0" fontId="0" fillId="0" borderId="0" xfId="0" applyAlignment="1">
      <alignment vertical="center"/>
    </xf>
    <xf numFmtId="0" fontId="37" fillId="0" borderId="7" xfId="0" applyFont="1" applyBorder="1" applyAlignment="1">
      <alignment horizontal="left" vertical="center"/>
    </xf>
    <xf numFmtId="0" fontId="35" fillId="0" borderId="5" xfId="0" applyFont="1" applyBorder="1" applyAlignment="1">
      <alignment horizontal="center" vertical="center" wrapText="1"/>
    </xf>
    <xf numFmtId="0" fontId="19" fillId="13" borderId="5" xfId="0" applyFont="1" applyFill="1" applyBorder="1" applyAlignment="1">
      <alignment horizontal="center" vertical="center"/>
    </xf>
    <xf numFmtId="165" fontId="35" fillId="0" borderId="7" xfId="0" applyNumberFormat="1" applyFont="1" applyBorder="1" applyAlignment="1">
      <alignment horizontal="center" vertical="center" wrapText="1"/>
    </xf>
    <xf numFmtId="0" fontId="32" fillId="14" borderId="1" xfId="0" applyFont="1" applyFill="1" applyBorder="1" applyAlignment="1">
      <alignment vertical="center" wrapText="1"/>
    </xf>
    <xf numFmtId="0" fontId="40" fillId="14" borderId="1" xfId="0" applyFont="1" applyFill="1" applyBorder="1" applyAlignment="1">
      <alignment vertical="center" wrapText="1"/>
    </xf>
    <xf numFmtId="0" fontId="24" fillId="0" borderId="1" xfId="0" applyFont="1" applyBorder="1"/>
    <xf numFmtId="165" fontId="27" fillId="6" borderId="5" xfId="0" applyNumberFormat="1" applyFont="1" applyFill="1" applyBorder="1" applyAlignment="1">
      <alignment horizontal="center" vertical="center" wrapText="1"/>
    </xf>
    <xf numFmtId="165" fontId="18" fillId="6" borderId="5" xfId="0" applyNumberFormat="1" applyFont="1" applyFill="1" applyBorder="1" applyAlignment="1">
      <alignment horizontal="center" vertical="center" wrapText="1"/>
    </xf>
    <xf numFmtId="165" fontId="64" fillId="6" borderId="5" xfId="0" applyNumberFormat="1" applyFont="1" applyFill="1" applyBorder="1" applyAlignment="1">
      <alignment horizontal="center" vertical="center" wrapText="1"/>
    </xf>
    <xf numFmtId="165" fontId="63" fillId="0" borderId="1" xfId="0" applyNumberFormat="1" applyFont="1" applyBorder="1" applyAlignment="1">
      <alignment horizontal="center" vertical="center" wrapText="1"/>
    </xf>
    <xf numFmtId="165" fontId="66" fillId="0" borderId="1" xfId="0" applyNumberFormat="1" applyFont="1" applyBorder="1" applyAlignment="1">
      <alignment horizontal="center" vertical="center" wrapText="1"/>
    </xf>
    <xf numFmtId="0" fontId="39" fillId="0" borderId="5" xfId="0" applyFont="1" applyBorder="1" applyAlignment="1">
      <alignment vertical="center" wrapText="1"/>
    </xf>
    <xf numFmtId="0" fontId="19" fillId="0" borderId="8" xfId="0" applyFont="1" applyBorder="1" applyAlignment="1">
      <alignment vertical="center" wrapText="1"/>
    </xf>
    <xf numFmtId="165" fontId="66" fillId="13" borderId="8" xfId="0" applyNumberFormat="1" applyFont="1" applyFill="1" applyBorder="1" applyAlignment="1">
      <alignment horizontal="center" vertical="center"/>
    </xf>
    <xf numFmtId="165" fontId="67" fillId="0" borderId="5" xfId="7" applyNumberFormat="1" applyFont="1" applyBorder="1" applyAlignment="1">
      <alignment horizontal="center" vertical="center" wrapText="1"/>
    </xf>
    <xf numFmtId="165" fontId="20" fillId="0" borderId="1" xfId="0" applyNumberFormat="1" applyFont="1" applyBorder="1" applyAlignment="1">
      <alignment horizontal="center" vertical="center"/>
    </xf>
    <xf numFmtId="165" fontId="20" fillId="0" borderId="1" xfId="0" applyNumberFormat="1" applyFont="1" applyBorder="1" applyAlignment="1">
      <alignment horizontal="center" vertical="center" wrapText="1"/>
    </xf>
    <xf numFmtId="165" fontId="63" fillId="0" borderId="8" xfId="0" applyNumberFormat="1" applyFont="1" applyBorder="1" applyAlignment="1">
      <alignment horizontal="center" vertical="center" wrapText="1"/>
    </xf>
    <xf numFmtId="165" fontId="63" fillId="13" borderId="8" xfId="0" applyNumberFormat="1" applyFont="1" applyFill="1" applyBorder="1" applyAlignment="1">
      <alignment horizontal="center" vertical="center"/>
    </xf>
    <xf numFmtId="165" fontId="63" fillId="0" borderId="5" xfId="0" applyNumberFormat="1" applyFont="1" applyBorder="1" applyAlignment="1">
      <alignment horizontal="center" vertical="center" wrapText="1"/>
    </xf>
    <xf numFmtId="165" fontId="19" fillId="0" borderId="1" xfId="0" applyNumberFormat="1" applyFont="1" applyBorder="1" applyAlignment="1">
      <alignment horizontal="center" vertical="center" wrapText="1"/>
    </xf>
    <xf numFmtId="165" fontId="66" fillId="0" borderId="8" xfId="0" applyNumberFormat="1" applyFont="1" applyBorder="1" applyAlignment="1">
      <alignment horizontal="center" vertical="center" wrapText="1"/>
    </xf>
    <xf numFmtId="165" fontId="19" fillId="0" borderId="8" xfId="0" applyNumberFormat="1" applyFont="1" applyBorder="1" applyAlignment="1">
      <alignment horizontal="center" vertical="center" wrapText="1"/>
    </xf>
    <xf numFmtId="165" fontId="71" fillId="0" borderId="5" xfId="0" applyNumberFormat="1" applyFont="1" applyBorder="1" applyAlignment="1">
      <alignment horizontal="center" vertical="center" wrapText="1"/>
    </xf>
    <xf numFmtId="0" fontId="18" fillId="6" borderId="5" xfId="0" applyFont="1" applyFill="1" applyBorder="1" applyAlignment="1">
      <alignment horizontal="center" vertical="center" wrapText="1"/>
    </xf>
    <xf numFmtId="165" fontId="83" fillId="0" borderId="8" xfId="0" applyNumberFormat="1" applyFont="1" applyBorder="1" applyAlignment="1">
      <alignment horizontal="center" vertical="center"/>
    </xf>
    <xf numFmtId="165" fontId="20" fillId="0" borderId="5" xfId="0" applyNumberFormat="1" applyFont="1" applyBorder="1" applyAlignment="1">
      <alignment horizontal="center" vertical="center"/>
    </xf>
    <xf numFmtId="165" fontId="20" fillId="0" borderId="8" xfId="0" applyNumberFormat="1" applyFont="1" applyBorder="1" applyAlignment="1">
      <alignment horizontal="center" vertical="center" wrapText="1"/>
    </xf>
    <xf numFmtId="0" fontId="19" fillId="0" borderId="12" xfId="0" applyFont="1" applyBorder="1" applyAlignment="1">
      <alignment vertical="center" wrapText="1"/>
    </xf>
    <xf numFmtId="165" fontId="19" fillId="0" borderId="12" xfId="0" applyNumberFormat="1" applyFont="1" applyBorder="1" applyAlignment="1">
      <alignment horizontal="center" vertical="center" wrapText="1"/>
    </xf>
    <xf numFmtId="165" fontId="63" fillId="13" borderId="1" xfId="0" applyNumberFormat="1" applyFont="1" applyFill="1" applyBorder="1" applyAlignment="1">
      <alignment horizontal="center" vertical="center"/>
    </xf>
    <xf numFmtId="0" fontId="39" fillId="0" borderId="12" xfId="0" applyFont="1" applyBorder="1" applyAlignment="1">
      <alignment horizontal="justify" vertical="center" wrapText="1"/>
    </xf>
    <xf numFmtId="0" fontId="32" fillId="0" borderId="1" xfId="0" applyFont="1" applyBorder="1" applyAlignment="1">
      <alignment vertical="center" wrapText="1"/>
    </xf>
    <xf numFmtId="165" fontId="42" fillId="0" borderId="1" xfId="0" applyNumberFormat="1" applyFont="1" applyBorder="1" applyAlignment="1">
      <alignment horizontal="center" vertical="center" wrapText="1"/>
    </xf>
    <xf numFmtId="0" fontId="18" fillId="0" borderId="5" xfId="0" applyFont="1" applyBorder="1" applyAlignment="1">
      <alignment vertical="center" wrapText="1"/>
    </xf>
    <xf numFmtId="165" fontId="64" fillId="0" borderId="5" xfId="0" applyNumberFormat="1" applyFont="1" applyBorder="1" applyAlignment="1">
      <alignment horizontal="center" vertical="center" wrapText="1"/>
    </xf>
    <xf numFmtId="165" fontId="82" fillId="0" borderId="5" xfId="0" applyNumberFormat="1" applyFont="1" applyBorder="1" applyAlignment="1">
      <alignment horizontal="center" vertical="center" wrapText="1"/>
    </xf>
    <xf numFmtId="165" fontId="63" fillId="0" borderId="1" xfId="0" applyNumberFormat="1" applyFont="1" applyBorder="1" applyAlignment="1">
      <alignment horizontal="center" vertical="center"/>
    </xf>
    <xf numFmtId="0" fontId="32" fillId="0" borderId="1" xfId="0" applyFont="1" applyBorder="1" applyAlignment="1">
      <alignment horizontal="justify" vertical="center" wrapText="1"/>
    </xf>
    <xf numFmtId="0" fontId="42" fillId="0" borderId="1" xfId="0" applyFont="1" applyBorder="1" applyAlignment="1">
      <alignment horizontal="center" vertical="center" wrapText="1"/>
    </xf>
    <xf numFmtId="0" fontId="41" fillId="15" borderId="5" xfId="0" applyFont="1" applyFill="1" applyBorder="1" applyAlignment="1">
      <alignment vertical="center" wrapText="1"/>
    </xf>
    <xf numFmtId="165" fontId="32" fillId="15" borderId="5" xfId="0" applyNumberFormat="1" applyFont="1" applyFill="1" applyBorder="1" applyAlignment="1">
      <alignment vertical="center" wrapText="1"/>
    </xf>
    <xf numFmtId="165" fontId="39" fillId="15" borderId="5"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0" fontId="35" fillId="0" borderId="1" xfId="0" applyFont="1" applyBorder="1" applyAlignment="1">
      <alignment horizontal="left" vertical="center" wrapText="1"/>
    </xf>
    <xf numFmtId="0" fontId="35" fillId="0" borderId="12" xfId="0" applyFont="1" applyBorder="1" applyAlignment="1">
      <alignment horizontal="left" vertical="center" wrapText="1"/>
    </xf>
    <xf numFmtId="0" fontId="64" fillId="0" borderId="1" xfId="0" applyFont="1" applyBorder="1" applyAlignment="1">
      <alignment vertical="center" wrapText="1"/>
    </xf>
    <xf numFmtId="0" fontId="41" fillId="15" borderId="1" xfId="0" applyFont="1" applyFill="1" applyBorder="1" applyAlignment="1">
      <alignment vertical="center" wrapText="1"/>
    </xf>
    <xf numFmtId="165" fontId="19" fillId="0" borderId="5" xfId="0" applyNumberFormat="1" applyFont="1" applyBorder="1" applyAlignment="1">
      <alignment horizontal="center" vertical="center" wrapText="1"/>
    </xf>
    <xf numFmtId="165" fontId="24" fillId="0" borderId="5" xfId="0" applyNumberFormat="1" applyFont="1" applyBorder="1" applyAlignment="1">
      <alignment horizontal="center" vertical="center"/>
    </xf>
    <xf numFmtId="0" fontId="32" fillId="14" borderId="5" xfId="0" applyFont="1" applyFill="1" applyBorder="1" applyAlignment="1">
      <alignment vertical="center" wrapText="1"/>
    </xf>
    <xf numFmtId="0" fontId="40" fillId="14" borderId="5" xfId="0" applyFont="1" applyFill="1" applyBorder="1" applyAlignment="1">
      <alignment horizontal="center" vertical="center" wrapText="1"/>
    </xf>
    <xf numFmtId="165" fontId="20" fillId="0" borderId="1" xfId="0" applyNumberFormat="1" applyFont="1" applyBorder="1" applyAlignment="1">
      <alignment horizontal="center"/>
    </xf>
    <xf numFmtId="165" fontId="31" fillId="14" borderId="5" xfId="0" applyNumberFormat="1" applyFont="1" applyFill="1" applyBorder="1" applyAlignment="1">
      <alignment horizontal="center" vertical="center"/>
    </xf>
    <xf numFmtId="165" fontId="20" fillId="0" borderId="12" xfId="0" applyNumberFormat="1" applyFont="1" applyBorder="1" applyAlignment="1">
      <alignment horizontal="center" vertical="center"/>
    </xf>
    <xf numFmtId="0" fontId="39" fillId="0" borderId="12" xfId="0" applyFont="1" applyBorder="1" applyAlignment="1">
      <alignment vertical="center" wrapText="1"/>
    </xf>
    <xf numFmtId="165" fontId="66" fillId="13" borderId="1" xfId="0" applyNumberFormat="1" applyFont="1" applyFill="1" applyBorder="1" applyAlignment="1">
      <alignment horizontal="center" vertical="center"/>
    </xf>
    <xf numFmtId="165" fontId="31" fillId="7" borderId="1" xfId="0" applyNumberFormat="1" applyFont="1" applyFill="1" applyBorder="1" applyAlignment="1">
      <alignment horizontal="center" vertical="center"/>
    </xf>
    <xf numFmtId="0" fontId="26" fillId="10" borderId="1" xfId="0" applyFont="1" applyFill="1" applyBorder="1" applyAlignment="1">
      <alignment horizontal="center" vertical="center" wrapText="1"/>
    </xf>
    <xf numFmtId="0" fontId="34" fillId="13" borderId="1" xfId="0" applyFont="1" applyFill="1" applyBorder="1" applyAlignment="1">
      <alignment horizontal="center" vertical="center"/>
    </xf>
    <xf numFmtId="0" fontId="63" fillId="0" borderId="5" xfId="0" applyFont="1" applyBorder="1" applyAlignment="1">
      <alignment horizontal="center" vertical="center" wrapText="1"/>
    </xf>
    <xf numFmtId="165" fontId="9" fillId="0" borderId="1" xfId="0" applyNumberFormat="1" applyFont="1" applyBorder="1" applyAlignment="1">
      <alignment horizontal="center" vertical="center"/>
    </xf>
    <xf numFmtId="165" fontId="12" fillId="15" borderId="5" xfId="0" applyNumberFormat="1" applyFont="1" applyFill="1" applyBorder="1" applyAlignment="1">
      <alignment horizontal="center" vertical="center" wrapText="1"/>
    </xf>
    <xf numFmtId="165" fontId="12" fillId="6" borderId="1" xfId="0" applyNumberFormat="1" applyFont="1" applyFill="1" applyBorder="1" applyAlignment="1">
      <alignment horizontal="center" vertical="center" wrapText="1"/>
    </xf>
    <xf numFmtId="165" fontId="12" fillId="15" borderId="1" xfId="0" applyNumberFormat="1" applyFont="1" applyFill="1" applyBorder="1" applyAlignment="1">
      <alignment horizontal="center" vertical="center"/>
    </xf>
    <xf numFmtId="0" fontId="9" fillId="0" borderId="1" xfId="0" applyFont="1" applyBorder="1" applyAlignment="1">
      <alignment horizontal="center" vertical="center"/>
    </xf>
    <xf numFmtId="165" fontId="27" fillId="7" borderId="1" xfId="0" applyNumberFormat="1" applyFont="1" applyFill="1" applyBorder="1" applyAlignment="1">
      <alignment horizontal="center" vertical="center" wrapText="1"/>
    </xf>
    <xf numFmtId="165" fontId="9" fillId="0" borderId="5" xfId="0" applyNumberFormat="1" applyFont="1" applyBorder="1" applyAlignment="1">
      <alignment horizontal="center" vertical="center"/>
    </xf>
    <xf numFmtId="165" fontId="12" fillId="16" borderId="1" xfId="0" applyNumberFormat="1" applyFont="1" applyFill="1" applyBorder="1" applyAlignment="1">
      <alignment horizontal="center" vertical="center"/>
    </xf>
    <xf numFmtId="165" fontId="9" fillId="0" borderId="5"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5" xfId="0" applyFont="1" applyBorder="1" applyAlignment="1">
      <alignment horizontal="center" vertical="center"/>
    </xf>
    <xf numFmtId="165" fontId="12" fillId="16" borderId="1" xfId="0" applyNumberFormat="1" applyFont="1" applyFill="1" applyBorder="1" applyAlignment="1">
      <alignment horizontal="center" vertical="center" wrapText="1"/>
    </xf>
    <xf numFmtId="165" fontId="85" fillId="0" borderId="8" xfId="0" applyNumberFormat="1" applyFont="1" applyBorder="1" applyAlignment="1">
      <alignment horizontal="center" vertical="center" wrapText="1"/>
    </xf>
    <xf numFmtId="165" fontId="9" fillId="0" borderId="8" xfId="0" applyNumberFormat="1" applyFont="1" applyBorder="1" applyAlignment="1">
      <alignment horizontal="center" vertical="center"/>
    </xf>
    <xf numFmtId="165" fontId="85" fillId="0" borderId="5" xfId="0" applyNumberFormat="1" applyFont="1" applyBorder="1" applyAlignment="1">
      <alignment horizontal="center" vertical="center" wrapText="1"/>
    </xf>
    <xf numFmtId="165" fontId="85" fillId="0" borderId="1" xfId="0" applyNumberFormat="1" applyFont="1" applyBorder="1" applyAlignment="1">
      <alignment horizontal="center" vertical="center" wrapText="1"/>
    </xf>
    <xf numFmtId="166" fontId="85" fillId="0" borderId="1" xfId="0" applyNumberFormat="1" applyFont="1" applyBorder="1" applyAlignment="1">
      <alignment horizontal="center" vertical="center" wrapText="1"/>
    </xf>
    <xf numFmtId="0" fontId="12"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5" fillId="0" borderId="8" xfId="0" applyFont="1" applyBorder="1" applyAlignment="1">
      <alignment horizontal="center" vertical="center" wrapText="1"/>
    </xf>
    <xf numFmtId="0" fontId="9" fillId="0" borderId="5" xfId="0" applyFont="1" applyBorder="1" applyAlignment="1">
      <alignment horizontal="center" vertical="center" wrapText="1"/>
    </xf>
    <xf numFmtId="165" fontId="86" fillId="5" borderId="1" xfId="0" applyNumberFormat="1" applyFont="1" applyFill="1" applyBorder="1" applyAlignment="1">
      <alignment horizontal="center" vertical="center" wrapText="1"/>
    </xf>
    <xf numFmtId="165" fontId="38" fillId="0" borderId="1" xfId="0" applyNumberFormat="1" applyFont="1" applyBorder="1" applyAlignment="1">
      <alignment horizontal="center" vertical="center" wrapText="1"/>
    </xf>
    <xf numFmtId="165" fontId="38" fillId="0" borderId="8" xfId="0" applyNumberFormat="1" applyFont="1" applyBorder="1" applyAlignment="1">
      <alignment horizontal="center" vertical="center" wrapText="1"/>
    </xf>
    <xf numFmtId="165" fontId="20" fillId="0" borderId="8" xfId="0" applyNumberFormat="1" applyFont="1" applyBorder="1" applyAlignment="1">
      <alignment horizontal="center" vertical="center"/>
    </xf>
    <xf numFmtId="165" fontId="20" fillId="0" borderId="5" xfId="0" applyNumberFormat="1" applyFont="1" applyBorder="1" applyAlignment="1">
      <alignment horizontal="center" vertical="center" wrapText="1"/>
    </xf>
    <xf numFmtId="165" fontId="18" fillId="5" borderId="1" xfId="0" applyNumberFormat="1" applyFont="1" applyFill="1" applyBorder="1" applyAlignment="1">
      <alignment horizontal="center" vertical="center" wrapText="1"/>
    </xf>
    <xf numFmtId="165" fontId="27" fillId="16" borderId="1" xfId="0" applyNumberFormat="1" applyFont="1" applyFill="1" applyBorder="1" applyAlignment="1">
      <alignment horizontal="center" vertical="center" wrapText="1"/>
    </xf>
    <xf numFmtId="0" fontId="27" fillId="16" borderId="1" xfId="0" applyFont="1" applyFill="1" applyBorder="1" applyAlignment="1">
      <alignment horizontal="center" vertical="center" wrapText="1"/>
    </xf>
    <xf numFmtId="0" fontId="28" fillId="0" borderId="5" xfId="0" applyFont="1" applyBorder="1" applyAlignment="1">
      <alignment horizontal="center" vertical="center" wrapText="1"/>
    </xf>
    <xf numFmtId="165" fontId="9" fillId="0" borderId="5" xfId="0" applyNumberFormat="1" applyFont="1" applyBorder="1" applyAlignment="1">
      <alignment horizontal="center"/>
    </xf>
    <xf numFmtId="0" fontId="9" fillId="0" borderId="1" xfId="0" applyFont="1" applyBorder="1"/>
    <xf numFmtId="0" fontId="9" fillId="0" borderId="1" xfId="0" applyFont="1" applyBorder="1" applyAlignment="1">
      <alignment vertical="center" wrapText="1"/>
    </xf>
    <xf numFmtId="165" fontId="87" fillId="6" borderId="1" xfId="0" applyNumberFormat="1" applyFont="1" applyFill="1" applyBorder="1" applyAlignment="1">
      <alignment horizontal="center" vertical="center" wrapText="1"/>
    </xf>
    <xf numFmtId="165" fontId="85" fillId="13" borderId="8" xfId="0" applyNumberFormat="1" applyFont="1" applyFill="1" applyBorder="1" applyAlignment="1">
      <alignment horizontal="center" vertical="center"/>
    </xf>
    <xf numFmtId="165" fontId="9" fillId="0" borderId="8" xfId="0" applyNumberFormat="1" applyFont="1" applyBorder="1" applyAlignment="1">
      <alignment horizontal="center" vertical="center" wrapText="1"/>
    </xf>
    <xf numFmtId="165" fontId="87" fillId="6" borderId="5" xfId="0" applyNumberFormat="1" applyFont="1" applyFill="1" applyBorder="1" applyAlignment="1">
      <alignment horizontal="center" vertical="center" wrapText="1"/>
    </xf>
    <xf numFmtId="165" fontId="12" fillId="6" borderId="5" xfId="0" applyNumberFormat="1" applyFont="1" applyFill="1" applyBorder="1" applyAlignment="1">
      <alignment horizontal="center" vertical="center" wrapText="1"/>
    </xf>
    <xf numFmtId="165" fontId="9" fillId="0" borderId="2" xfId="0" applyNumberFormat="1" applyFont="1" applyBorder="1" applyAlignment="1">
      <alignment horizontal="center" vertical="center"/>
    </xf>
    <xf numFmtId="165" fontId="9" fillId="0" borderId="12" xfId="0" applyNumberFormat="1" applyFont="1" applyBorder="1" applyAlignment="1">
      <alignment horizontal="center" vertical="center"/>
    </xf>
    <xf numFmtId="165" fontId="87" fillId="6" borderId="8" xfId="0" applyNumberFormat="1" applyFont="1" applyFill="1" applyBorder="1" applyAlignment="1">
      <alignment horizontal="center" vertical="center" wrapText="1"/>
    </xf>
    <xf numFmtId="165" fontId="85" fillId="6" borderId="5" xfId="0" applyNumberFormat="1" applyFont="1" applyFill="1" applyBorder="1" applyAlignment="1">
      <alignment horizontal="center" vertical="center" wrapText="1"/>
    </xf>
    <xf numFmtId="165" fontId="9" fillId="6" borderId="5" xfId="0" applyNumberFormat="1" applyFont="1" applyFill="1" applyBorder="1" applyAlignment="1">
      <alignment horizontal="center" vertical="center" wrapText="1"/>
    </xf>
    <xf numFmtId="165" fontId="85" fillId="6" borderId="8" xfId="0" applyNumberFormat="1" applyFont="1" applyFill="1" applyBorder="1" applyAlignment="1">
      <alignment horizontal="center" vertical="center" wrapText="1"/>
    </xf>
    <xf numFmtId="165" fontId="9" fillId="0" borderId="2" xfId="0" applyNumberFormat="1" applyFont="1" applyBorder="1" applyAlignment="1">
      <alignment horizontal="center" vertical="center" wrapText="1"/>
    </xf>
    <xf numFmtId="165" fontId="9" fillId="0" borderId="12" xfId="0" applyNumberFormat="1" applyFont="1" applyBorder="1" applyAlignment="1">
      <alignment horizontal="center" vertical="center" wrapText="1"/>
    </xf>
    <xf numFmtId="167" fontId="9" fillId="0" borderId="1" xfId="0" applyNumberFormat="1" applyFont="1" applyBorder="1" applyAlignment="1">
      <alignment horizontal="center" vertical="center"/>
    </xf>
    <xf numFmtId="168" fontId="9" fillId="12" borderId="1" xfId="0" applyNumberFormat="1" applyFont="1" applyFill="1" applyBorder="1" applyAlignment="1">
      <alignment horizontal="center" vertical="center" wrapText="1"/>
    </xf>
    <xf numFmtId="168" fontId="9" fillId="0" borderId="1" xfId="0" applyNumberFormat="1" applyFont="1" applyBorder="1" applyAlignment="1">
      <alignment horizontal="center" vertical="center" wrapText="1"/>
    </xf>
    <xf numFmtId="165" fontId="9" fillId="14" borderId="1" xfId="0" applyNumberFormat="1" applyFont="1" applyFill="1" applyBorder="1" applyAlignment="1">
      <alignment horizontal="center" vertical="center" wrapText="1"/>
    </xf>
    <xf numFmtId="165" fontId="12" fillId="10" borderId="1" xfId="0" applyNumberFormat="1" applyFont="1" applyFill="1" applyBorder="1" applyAlignment="1">
      <alignment horizontal="center" vertical="center"/>
    </xf>
    <xf numFmtId="165" fontId="31" fillId="10" borderId="1" xfId="0" applyNumberFormat="1" applyFont="1" applyFill="1" applyBorder="1" applyAlignment="1">
      <alignment horizontal="center" vertical="center"/>
    </xf>
    <xf numFmtId="165" fontId="27" fillId="0" borderId="1" xfId="0" applyNumberFormat="1" applyFont="1" applyBorder="1" applyAlignment="1">
      <alignment horizontal="center" vertical="center" wrapText="1"/>
    </xf>
    <xf numFmtId="165" fontId="86" fillId="9" borderId="1" xfId="0" applyNumberFormat="1" applyFont="1" applyFill="1" applyBorder="1" applyAlignment="1">
      <alignment horizontal="center" vertical="center" wrapText="1"/>
    </xf>
    <xf numFmtId="165" fontId="67" fillId="11"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167" fontId="9" fillId="7" borderId="1" xfId="0" applyNumberFormat="1" applyFont="1" applyFill="1" applyBorder="1" applyAlignment="1">
      <alignment horizontal="center" vertical="center" wrapText="1"/>
    </xf>
    <xf numFmtId="10" fontId="9" fillId="12" borderId="1" xfId="0" applyNumberFormat="1" applyFont="1" applyFill="1" applyBorder="1" applyAlignment="1">
      <alignment horizontal="center" vertical="center" wrapText="1"/>
    </xf>
    <xf numFmtId="165" fontId="9" fillId="11" borderId="1" xfId="0" applyNumberFormat="1" applyFont="1" applyFill="1" applyBorder="1" applyAlignment="1">
      <alignment horizontal="center" vertical="center" wrapText="1"/>
    </xf>
    <xf numFmtId="0" fontId="85" fillId="0" borderId="1" xfId="0" applyFont="1" applyBorder="1" applyAlignment="1">
      <alignment horizontal="center" vertical="center" wrapText="1"/>
    </xf>
    <xf numFmtId="165" fontId="8" fillId="0" borderId="5" xfId="0" applyNumberFormat="1" applyFont="1" applyBorder="1" applyAlignment="1">
      <alignment horizontal="center" vertical="center"/>
    </xf>
    <xf numFmtId="165" fontId="30" fillId="0" borderId="8" xfId="0" applyNumberFormat="1" applyFont="1" applyBorder="1" applyAlignment="1">
      <alignment horizontal="center" vertical="center" wrapText="1"/>
    </xf>
    <xf numFmtId="2" fontId="8" fillId="4" borderId="1" xfId="0" applyNumberFormat="1" applyFont="1" applyFill="1" applyBorder="1" applyAlignment="1">
      <alignment horizontal="center" vertical="center"/>
    </xf>
    <xf numFmtId="165" fontId="19" fillId="17" borderId="5" xfId="0" applyNumberFormat="1" applyFont="1" applyFill="1" applyBorder="1" applyAlignment="1">
      <alignment horizontal="center" vertical="center"/>
    </xf>
    <xf numFmtId="165" fontId="19" fillId="18" borderId="5" xfId="0" applyNumberFormat="1" applyFont="1" applyFill="1" applyBorder="1" applyAlignment="1">
      <alignment horizontal="center" vertical="center"/>
    </xf>
    <xf numFmtId="165" fontId="15" fillId="20" borderId="1" xfId="0" applyNumberFormat="1" applyFont="1" applyFill="1" applyBorder="1" applyAlignment="1">
      <alignment horizontal="center" vertical="center"/>
    </xf>
    <xf numFmtId="0" fontId="19" fillId="20" borderId="1" xfId="0" applyFont="1" applyFill="1" applyBorder="1" applyAlignment="1">
      <alignment horizontal="center" vertical="center"/>
    </xf>
    <xf numFmtId="0" fontId="19" fillId="19" borderId="1" xfId="0" applyFont="1" applyFill="1" applyBorder="1" applyAlignment="1">
      <alignment horizontal="center" vertical="center"/>
    </xf>
    <xf numFmtId="0" fontId="19" fillId="21" borderId="1" xfId="0" applyFont="1" applyFill="1" applyBorder="1" applyAlignment="1">
      <alignment horizontal="center" vertical="center"/>
    </xf>
    <xf numFmtId="165" fontId="31" fillId="14" borderId="1" xfId="0" applyNumberFormat="1" applyFont="1" applyFill="1" applyBorder="1" applyAlignment="1">
      <alignment horizontal="center" vertical="center"/>
    </xf>
    <xf numFmtId="165" fontId="31" fillId="14" borderId="5" xfId="0" applyNumberFormat="1" applyFont="1" applyFill="1" applyBorder="1" applyAlignment="1">
      <alignment horizontal="center"/>
    </xf>
    <xf numFmtId="165" fontId="31" fillId="0" borderId="1" xfId="0" applyNumberFormat="1" applyFont="1" applyBorder="1" applyAlignment="1">
      <alignment horizontal="center" vertical="center" wrapText="1"/>
    </xf>
    <xf numFmtId="165" fontId="18" fillId="14" borderId="5" xfId="0" applyNumberFormat="1" applyFont="1" applyFill="1" applyBorder="1" applyAlignment="1">
      <alignment horizontal="center" vertical="center" wrapText="1"/>
    </xf>
    <xf numFmtId="165" fontId="28" fillId="0" borderId="12" xfId="0" applyNumberFormat="1" applyFont="1" applyBorder="1" applyAlignment="1">
      <alignment horizontal="center" vertical="center" wrapText="1"/>
    </xf>
    <xf numFmtId="165" fontId="20" fillId="0" borderId="12" xfId="0" applyNumberFormat="1" applyFont="1" applyBorder="1" applyAlignment="1">
      <alignment horizontal="center" vertical="center" wrapText="1"/>
    </xf>
    <xf numFmtId="165" fontId="18" fillId="14" borderId="1" xfId="0" applyNumberFormat="1" applyFont="1" applyFill="1" applyBorder="1" applyAlignment="1">
      <alignment horizontal="center" vertical="center" wrapText="1"/>
    </xf>
    <xf numFmtId="165" fontId="27" fillId="14" borderId="5" xfId="0" applyNumberFormat="1" applyFont="1" applyFill="1" applyBorder="1" applyAlignment="1">
      <alignment horizontal="center" vertical="center" wrapText="1"/>
    </xf>
    <xf numFmtId="165" fontId="64" fillId="15" borderId="1" xfId="0" applyNumberFormat="1" applyFont="1" applyFill="1" applyBorder="1" applyAlignment="1">
      <alignment horizontal="center" vertical="center" wrapText="1"/>
    </xf>
    <xf numFmtId="0" fontId="37" fillId="0" borderId="5" xfId="0" applyFont="1" applyBorder="1" applyAlignment="1">
      <alignment horizontal="center" vertical="center" wrapText="1"/>
    </xf>
    <xf numFmtId="0" fontId="88" fillId="0" borderId="5" xfId="0" applyFont="1" applyBorder="1"/>
    <xf numFmtId="165" fontId="8" fillId="6" borderId="1" xfId="0" applyNumberFormat="1" applyFont="1" applyFill="1" applyBorder="1" applyAlignment="1">
      <alignment horizontal="center" vertical="center" wrapText="1"/>
    </xf>
    <xf numFmtId="0" fontId="8" fillId="0" borderId="5" xfId="0" applyFont="1" applyBorder="1" applyAlignment="1">
      <alignment horizontal="center"/>
    </xf>
    <xf numFmtId="165"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xf>
    <xf numFmtId="165" fontId="12" fillId="15" borderId="1" xfId="0" applyNumberFormat="1" applyFont="1" applyFill="1" applyBorder="1" applyAlignment="1">
      <alignment horizontal="center" vertical="center" wrapText="1"/>
    </xf>
    <xf numFmtId="0" fontId="64" fillId="0" borderId="5" xfId="0" applyFont="1" applyBorder="1" applyAlignment="1">
      <alignment vertical="center" wrapText="1"/>
    </xf>
    <xf numFmtId="0" fontId="66" fillId="0" borderId="5" xfId="0" applyFont="1" applyBorder="1" applyAlignment="1">
      <alignment horizontal="center" vertical="center" wrapText="1"/>
    </xf>
    <xf numFmtId="165" fontId="8" fillId="0" borderId="8" xfId="0" applyNumberFormat="1" applyFont="1" applyBorder="1" applyAlignment="1">
      <alignment horizontal="center" vertical="center"/>
    </xf>
    <xf numFmtId="165"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xf>
    <xf numFmtId="2" fontId="12" fillId="0" borderId="1" xfId="0" applyNumberFormat="1" applyFont="1" applyBorder="1" applyAlignment="1">
      <alignment horizontal="center"/>
    </xf>
    <xf numFmtId="165" fontId="8" fillId="0" borderId="1" xfId="0" applyNumberFormat="1" applyFont="1" applyBorder="1" applyAlignment="1">
      <alignment horizontal="center" vertical="center" wrapText="1"/>
    </xf>
    <xf numFmtId="165" fontId="85" fillId="0" borderId="8" xfId="0" applyNumberFormat="1" applyFont="1" applyBorder="1" applyAlignment="1">
      <alignment horizontal="center" vertical="center"/>
    </xf>
    <xf numFmtId="165" fontId="31" fillId="7" borderId="1" xfId="0" applyNumberFormat="1" applyFont="1" applyFill="1" applyBorder="1" applyAlignment="1">
      <alignment horizontal="center" vertical="center" wrapText="1"/>
    </xf>
    <xf numFmtId="0" fontId="19" fillId="13" borderId="9" xfId="0" applyFont="1" applyFill="1" applyBorder="1" applyAlignment="1">
      <alignment horizontal="center" vertical="center"/>
    </xf>
    <xf numFmtId="165" fontId="34" fillId="0" borderId="1" xfId="0" applyNumberFormat="1" applyFont="1" applyBorder="1" applyAlignment="1">
      <alignment horizontal="center" vertical="center" wrapText="1"/>
    </xf>
    <xf numFmtId="165" fontId="8" fillId="0" borderId="12"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85" fillId="13" borderId="12" xfId="0" applyFont="1" applyFill="1" applyBorder="1" applyAlignment="1">
      <alignment horizontal="center" vertical="center"/>
    </xf>
    <xf numFmtId="165" fontId="85" fillId="0" borderId="12" xfId="0" applyNumberFormat="1" applyFont="1" applyBorder="1" applyAlignment="1">
      <alignment horizontal="center" vertical="center" wrapText="1"/>
    </xf>
    <xf numFmtId="0" fontId="85" fillId="13" borderId="1" xfId="0" applyFont="1" applyFill="1" applyBorder="1" applyAlignment="1">
      <alignment horizontal="center" vertical="center"/>
    </xf>
    <xf numFmtId="0" fontId="85" fillId="13" borderId="8" xfId="0" applyFont="1" applyFill="1" applyBorder="1" applyAlignment="1">
      <alignment horizontal="center" vertical="center"/>
    </xf>
    <xf numFmtId="165" fontId="8" fillId="0" borderId="8" xfId="0" applyNumberFormat="1" applyFont="1" applyBorder="1" applyAlignment="1">
      <alignment horizontal="center" vertical="center" wrapText="1"/>
    </xf>
    <xf numFmtId="165" fontId="12" fillId="0" borderId="5" xfId="0" applyNumberFormat="1" applyFont="1" applyBorder="1" applyAlignment="1">
      <alignment horizontal="center" vertical="center" wrapText="1"/>
    </xf>
    <xf numFmtId="165" fontId="87" fillId="0" borderId="1" xfId="0" applyNumberFormat="1" applyFont="1" applyBorder="1" applyAlignment="1">
      <alignment horizontal="center" vertical="center" wrapText="1"/>
    </xf>
    <xf numFmtId="165" fontId="8" fillId="0" borderId="5" xfId="0" applyNumberFormat="1" applyFont="1" applyBorder="1" applyAlignment="1">
      <alignment horizontal="center" vertical="center" wrapText="1"/>
    </xf>
    <xf numFmtId="165" fontId="85" fillId="0" borderId="5" xfId="0" applyNumberFormat="1" applyFont="1" applyBorder="1" applyAlignment="1">
      <alignment vertical="center" wrapText="1"/>
    </xf>
    <xf numFmtId="165" fontId="88" fillId="0" borderId="5" xfId="0" applyNumberFormat="1" applyFont="1" applyBorder="1"/>
    <xf numFmtId="165" fontId="87" fillId="15" borderId="1" xfId="0" applyNumberFormat="1" applyFont="1" applyFill="1" applyBorder="1" applyAlignment="1">
      <alignment horizontal="center" vertical="center" wrapText="1"/>
    </xf>
    <xf numFmtId="165" fontId="12" fillId="0" borderId="12" xfId="0" applyNumberFormat="1" applyFont="1" applyBorder="1" applyAlignment="1">
      <alignment horizontal="center" vertical="center" wrapText="1"/>
    </xf>
    <xf numFmtId="165" fontId="12" fillId="0" borderId="12" xfId="0" applyNumberFormat="1" applyFont="1" applyBorder="1" applyAlignment="1">
      <alignment horizontal="center" vertical="center"/>
    </xf>
    <xf numFmtId="165" fontId="87" fillId="15" borderId="5" xfId="0" applyNumberFormat="1" applyFont="1" applyFill="1" applyBorder="1" applyAlignment="1">
      <alignment horizontal="center" vertical="center" wrapText="1"/>
    </xf>
    <xf numFmtId="0" fontId="18" fillId="14" borderId="1" xfId="0" applyFont="1" applyFill="1" applyBorder="1" applyAlignment="1">
      <alignment horizontal="center" vertical="center" wrapText="1"/>
    </xf>
    <xf numFmtId="0" fontId="27" fillId="14" borderId="5" xfId="0" applyFont="1" applyFill="1" applyBorder="1" applyAlignment="1">
      <alignment horizontal="center" vertical="center" wrapText="1"/>
    </xf>
    <xf numFmtId="165" fontId="85" fillId="0" borderId="5" xfId="0" applyNumberFormat="1" applyFont="1" applyBorder="1" applyAlignment="1">
      <alignment horizontal="center" vertical="center"/>
    </xf>
    <xf numFmtId="165" fontId="65" fillId="0" borderId="5" xfId="0" applyNumberFormat="1" applyFont="1" applyBorder="1" applyAlignment="1">
      <alignment horizontal="center" vertical="center" wrapText="1"/>
    </xf>
    <xf numFmtId="165" fontId="66" fillId="20" borderId="1" xfId="0" applyNumberFormat="1" applyFont="1" applyFill="1" applyBorder="1" applyAlignment="1">
      <alignment horizontal="center" vertical="center"/>
    </xf>
    <xf numFmtId="165" fontId="66" fillId="19" borderId="1" xfId="0" applyNumberFormat="1" applyFont="1" applyFill="1" applyBorder="1" applyAlignment="1">
      <alignment horizontal="center" vertical="center"/>
    </xf>
    <xf numFmtId="165" fontId="66" fillId="0" borderId="5" xfId="0" applyNumberFormat="1" applyFont="1" applyBorder="1" applyAlignment="1">
      <alignment horizontal="center" vertical="center" wrapText="1"/>
    </xf>
    <xf numFmtId="165" fontId="12" fillId="6" borderId="1" xfId="0" applyNumberFormat="1" applyFont="1" applyFill="1" applyBorder="1" applyAlignment="1">
      <alignment horizontal="center" vertical="center"/>
    </xf>
    <xf numFmtId="165" fontId="12" fillId="6" borderId="5" xfId="0" applyNumberFormat="1" applyFont="1" applyFill="1" applyBorder="1" applyAlignment="1">
      <alignment horizontal="center" vertical="center"/>
    </xf>
    <xf numFmtId="165" fontId="12" fillId="6" borderId="5" xfId="0" applyNumberFormat="1" applyFont="1" applyFill="1" applyBorder="1" applyAlignment="1">
      <alignment horizontal="center"/>
    </xf>
    <xf numFmtId="0" fontId="0" fillId="15" borderId="5" xfId="0" applyFill="1" applyBorder="1"/>
    <xf numFmtId="165" fontId="19" fillId="13" borderId="8" xfId="0" applyNumberFormat="1" applyFont="1" applyFill="1" applyBorder="1" applyAlignment="1">
      <alignment horizontal="center" vertical="center"/>
    </xf>
    <xf numFmtId="165" fontId="7" fillId="0" borderId="5" xfId="0" applyNumberFormat="1" applyFont="1" applyBorder="1" applyAlignment="1">
      <alignment horizontal="center" vertical="center" wrapText="1"/>
    </xf>
    <xf numFmtId="165" fontId="7" fillId="0" borderId="8" xfId="0" applyNumberFormat="1" applyFont="1" applyBorder="1" applyAlignment="1">
      <alignment horizontal="center" vertical="center"/>
    </xf>
    <xf numFmtId="165" fontId="7" fillId="11" borderId="1" xfId="0" applyNumberFormat="1" applyFont="1" applyFill="1" applyBorder="1" applyAlignment="1">
      <alignment horizontal="center" vertical="center" wrapText="1"/>
    </xf>
    <xf numFmtId="165" fontId="7" fillId="14" borderId="1" xfId="0"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167" fontId="7" fillId="7" borderId="1" xfId="0" applyNumberFormat="1" applyFont="1" applyFill="1" applyBorder="1" applyAlignment="1">
      <alignment horizontal="center" vertical="center" wrapText="1"/>
    </xf>
    <xf numFmtId="168" fontId="7" fillId="0" borderId="1" xfId="0" applyNumberFormat="1" applyFont="1" applyBorder="1" applyAlignment="1">
      <alignment horizontal="center" vertical="center" wrapText="1"/>
    </xf>
    <xf numFmtId="0" fontId="7" fillId="0" borderId="0" xfId="13"/>
    <xf numFmtId="0" fontId="16" fillId="0" borderId="0" xfId="13" applyFont="1"/>
    <xf numFmtId="0" fontId="129" fillId="0" borderId="25" xfId="0" applyFont="1" applyBorder="1" applyAlignment="1">
      <alignment vertical="center" wrapText="1"/>
    </xf>
    <xf numFmtId="0" fontId="129" fillId="0" borderId="25" xfId="0" applyFont="1" applyBorder="1" applyAlignment="1">
      <alignment vertical="center"/>
    </xf>
    <xf numFmtId="0" fontId="19" fillId="0" borderId="0" xfId="0" applyFont="1" applyAlignment="1">
      <alignment horizontal="center" vertical="center" wrapText="1"/>
    </xf>
    <xf numFmtId="0" fontId="128" fillId="0" borderId="25" xfId="0" applyFont="1" applyBorder="1" applyAlignment="1">
      <alignment vertical="center" wrapText="1"/>
    </xf>
    <xf numFmtId="0" fontId="129" fillId="0" borderId="0" xfId="0" applyFont="1" applyAlignment="1">
      <alignment horizontal="center" vertical="center"/>
    </xf>
    <xf numFmtId="0" fontId="129" fillId="0" borderId="0" xfId="0" applyFont="1" applyAlignment="1">
      <alignment horizontal="center" vertical="center" wrapText="1"/>
    </xf>
    <xf numFmtId="0" fontId="25" fillId="0" borderId="0" xfId="13" applyFont="1"/>
    <xf numFmtId="0" fontId="28" fillId="0" borderId="0" xfId="0" applyFont="1" applyAlignment="1">
      <alignment vertical="center" wrapText="1"/>
    </xf>
    <xf numFmtId="0" fontId="84" fillId="0" borderId="0" xfId="0" applyFont="1" applyAlignment="1">
      <alignment vertical="center" wrapText="1"/>
    </xf>
    <xf numFmtId="0" fontId="128" fillId="0" borderId="1" xfId="0" applyFont="1" applyBorder="1" applyAlignment="1">
      <alignment horizontal="center" vertical="center" wrapText="1"/>
    </xf>
    <xf numFmtId="0" fontId="128" fillId="0" borderId="1" xfId="0" applyFont="1" applyBorder="1" applyAlignment="1">
      <alignment vertical="center" wrapText="1"/>
    </xf>
    <xf numFmtId="0" fontId="129" fillId="0" borderId="1" xfId="0" applyFont="1" applyBorder="1" applyAlignment="1">
      <alignment horizontal="center" vertical="center" wrapText="1"/>
    </xf>
    <xf numFmtId="0" fontId="132" fillId="0" borderId="1" xfId="0" applyFont="1" applyBorder="1" applyAlignment="1">
      <alignment horizontal="center" vertical="center" wrapText="1"/>
    </xf>
    <xf numFmtId="0" fontId="129" fillId="0" borderId="1" xfId="0" applyFont="1" applyBorder="1" applyAlignment="1">
      <alignment vertical="center" wrapText="1"/>
    </xf>
    <xf numFmtId="0" fontId="132" fillId="0" borderId="1" xfId="0" applyFont="1" applyBorder="1" applyAlignment="1">
      <alignment vertical="center" wrapText="1"/>
    </xf>
    <xf numFmtId="0" fontId="129" fillId="0" borderId="1" xfId="0" applyFont="1" applyBorder="1" applyAlignment="1">
      <alignment horizontal="justify" vertical="center" wrapText="1"/>
    </xf>
    <xf numFmtId="0" fontId="129" fillId="0" borderId="1" xfId="0" applyFont="1" applyBorder="1" applyAlignment="1">
      <alignment horizontal="center" vertical="center"/>
    </xf>
    <xf numFmtId="0" fontId="129" fillId="0" borderId="1" xfId="0" applyFont="1" applyBorder="1" applyAlignment="1">
      <alignment horizontal="left" vertical="center" wrapText="1"/>
    </xf>
    <xf numFmtId="0" fontId="129" fillId="0" borderId="0" xfId="0" applyFont="1" applyAlignment="1">
      <alignment horizontal="justify" vertical="center"/>
    </xf>
    <xf numFmtId="0" fontId="128" fillId="0" borderId="1" xfId="0" applyFont="1" applyBorder="1" applyAlignment="1">
      <alignment horizontal="justify" vertical="center" wrapText="1"/>
    </xf>
    <xf numFmtId="0" fontId="0" fillId="0" borderId="1" xfId="0" applyBorder="1" applyAlignment="1">
      <alignment horizontal="center"/>
    </xf>
    <xf numFmtId="0" fontId="128" fillId="11" borderId="1" xfId="0" applyFont="1" applyFill="1" applyBorder="1" applyAlignment="1">
      <alignment horizontal="center" vertical="center" wrapText="1"/>
    </xf>
    <xf numFmtId="0" fontId="129" fillId="11" borderId="1" xfId="0" applyFont="1" applyFill="1" applyBorder="1" applyAlignment="1">
      <alignment vertical="center" wrapText="1"/>
    </xf>
    <xf numFmtId="0" fontId="25" fillId="0" borderId="1" xfId="0" applyFont="1" applyBorder="1"/>
    <xf numFmtId="0" fontId="25" fillId="0" borderId="1" xfId="0" applyFont="1" applyBorder="1" applyAlignment="1">
      <alignment horizontal="center" vertical="center"/>
    </xf>
    <xf numFmtId="0" fontId="129" fillId="0" borderId="1" xfId="0" applyFont="1" applyBorder="1" applyAlignment="1">
      <alignment vertical="center"/>
    </xf>
    <xf numFmtId="0" fontId="54" fillId="0" borderId="1" xfId="0" applyFont="1" applyBorder="1" applyAlignment="1">
      <alignment vertical="center" wrapText="1"/>
    </xf>
    <xf numFmtId="0" fontId="132" fillId="0" borderId="25" xfId="0" applyFont="1" applyBorder="1" applyAlignment="1">
      <alignment vertical="center" wrapText="1"/>
    </xf>
    <xf numFmtId="0" fontId="129" fillId="11" borderId="1" xfId="0" applyFont="1" applyFill="1" applyBorder="1" applyAlignment="1">
      <alignment horizontal="center" vertical="center" wrapText="1"/>
    </xf>
    <xf numFmtId="0" fontId="84" fillId="0" borderId="1" xfId="0" applyFont="1" applyBorder="1" applyAlignment="1">
      <alignment vertical="center" wrapText="1"/>
    </xf>
    <xf numFmtId="0" fontId="84" fillId="0" borderId="1" xfId="0" applyFont="1" applyBorder="1" applyAlignment="1">
      <alignment horizontal="center" vertical="center" wrapText="1"/>
    </xf>
    <xf numFmtId="0" fontId="29" fillId="48" borderId="0" xfId="0" applyFont="1" applyFill="1"/>
    <xf numFmtId="0" fontId="35" fillId="0" borderId="0" xfId="0" applyFont="1" applyAlignment="1">
      <alignment vertical="center" wrapText="1"/>
    </xf>
    <xf numFmtId="165" fontId="28" fillId="0" borderId="0" xfId="0" applyNumberFormat="1" applyFont="1" applyAlignment="1">
      <alignment horizontal="center" vertical="center" wrapText="1"/>
    </xf>
    <xf numFmtId="165" fontId="20" fillId="0" borderId="0" xfId="0" applyNumberFormat="1" applyFont="1" applyAlignment="1">
      <alignment horizontal="center" vertical="center"/>
    </xf>
    <xf numFmtId="165" fontId="9" fillId="48" borderId="1" xfId="0" applyNumberFormat="1" applyFont="1" applyFill="1" applyBorder="1" applyAlignment="1">
      <alignment horizontal="center" vertical="center"/>
    </xf>
    <xf numFmtId="0" fontId="39" fillId="0" borderId="1" xfId="0" applyFont="1" applyBorder="1" applyAlignment="1">
      <alignment horizontal="center" vertical="center" wrapText="1"/>
    </xf>
    <xf numFmtId="165" fontId="27" fillId="48" borderId="1" xfId="0" applyNumberFormat="1" applyFont="1" applyFill="1" applyBorder="1" applyAlignment="1">
      <alignment horizontal="center" vertical="center" wrapText="1"/>
    </xf>
    <xf numFmtId="0" fontId="135" fillId="0" borderId="1" xfId="0" applyFont="1" applyBorder="1" applyAlignment="1">
      <alignment vertical="center" wrapText="1"/>
    </xf>
    <xf numFmtId="0" fontId="136" fillId="0" borderId="1" xfId="0" applyFont="1" applyBorder="1" applyAlignment="1">
      <alignment horizontal="center" vertical="center" wrapText="1"/>
    </xf>
    <xf numFmtId="0" fontId="16" fillId="0" borderId="1" xfId="0" applyFont="1" applyBorder="1" applyAlignment="1">
      <alignment vertical="top" wrapText="1"/>
    </xf>
    <xf numFmtId="0" fontId="16" fillId="0" borderId="1" xfId="0" applyFont="1" applyBorder="1" applyAlignment="1">
      <alignment vertical="top"/>
    </xf>
    <xf numFmtId="0" fontId="129" fillId="49" borderId="1" xfId="0" applyFont="1" applyFill="1" applyBorder="1" applyAlignment="1">
      <alignment vertical="center"/>
    </xf>
    <xf numFmtId="0" fontId="128" fillId="49" borderId="1" xfId="0" applyFont="1" applyFill="1" applyBorder="1" applyAlignment="1">
      <alignment horizontal="center" vertical="center" wrapText="1"/>
    </xf>
    <xf numFmtId="0" fontId="128" fillId="49" borderId="1" xfId="0" applyFont="1" applyFill="1" applyBorder="1" applyAlignment="1">
      <alignment horizontal="center" vertical="center"/>
    </xf>
    <xf numFmtId="0" fontId="32" fillId="50" borderId="1" xfId="0" applyFont="1" applyFill="1" applyBorder="1" applyAlignment="1">
      <alignment vertical="center" wrapText="1"/>
    </xf>
    <xf numFmtId="0" fontId="32" fillId="50" borderId="1" xfId="0" applyFont="1" applyFill="1" applyBorder="1" applyAlignment="1">
      <alignment horizontal="center" vertical="center" wrapText="1"/>
    </xf>
    <xf numFmtId="0" fontId="10" fillId="0" borderId="0" xfId="0" applyFont="1" applyAlignment="1">
      <alignment horizontal="right"/>
    </xf>
    <xf numFmtId="0" fontId="128" fillId="0" borderId="1" xfId="0" applyFont="1" applyBorder="1" applyAlignment="1">
      <alignment horizontal="left" vertical="center" wrapText="1"/>
    </xf>
    <xf numFmtId="0" fontId="129" fillId="0" borderId="0" xfId="0" applyFont="1" applyAlignment="1">
      <alignment horizontal="left" vertical="center" wrapText="1"/>
    </xf>
    <xf numFmtId="0" fontId="140" fillId="0" borderId="1" xfId="0" applyFont="1" applyBorder="1"/>
    <xf numFmtId="0" fontId="140" fillId="0" borderId="1" xfId="0" applyFont="1" applyBorder="1" applyAlignment="1">
      <alignment horizontal="center" vertical="center"/>
    </xf>
    <xf numFmtId="0" fontId="129" fillId="0" borderId="30" xfId="0" applyFont="1" applyBorder="1" applyAlignment="1">
      <alignment horizontal="center" vertical="center" wrapText="1"/>
    </xf>
    <xf numFmtId="0" fontId="23" fillId="0" borderId="1" xfId="0" applyFont="1" applyBorder="1" applyAlignment="1">
      <alignment vertical="center" wrapText="1"/>
    </xf>
    <xf numFmtId="0" fontId="139" fillId="13" borderId="1" xfId="0" applyFont="1" applyFill="1" applyBorder="1" applyAlignment="1">
      <alignment horizontal="center" vertical="center"/>
    </xf>
    <xf numFmtId="0" fontId="145" fillId="0" borderId="0" xfId="0" applyFont="1"/>
    <xf numFmtId="0" fontId="146" fillId="0" borderId="0" xfId="0" applyFont="1" applyAlignment="1">
      <alignment vertical="center" wrapText="1"/>
    </xf>
    <xf numFmtId="0" fontId="35" fillId="1" borderId="1" xfId="0" applyFont="1" applyFill="1" applyBorder="1" applyAlignment="1">
      <alignment vertical="center" wrapText="1"/>
    </xf>
    <xf numFmtId="0" fontId="35" fillId="1" borderId="1" xfId="0" applyFont="1" applyFill="1" applyBorder="1" applyAlignment="1">
      <alignment horizontal="center" vertical="center" wrapText="1"/>
    </xf>
    <xf numFmtId="0" fontId="138" fillId="0" borderId="0" xfId="0" applyFont="1"/>
    <xf numFmtId="0" fontId="23" fillId="0" borderId="1" xfId="0" applyFont="1" applyBorder="1" applyAlignment="1">
      <alignment vertical="center"/>
    </xf>
    <xf numFmtId="0" fontId="23" fillId="0" borderId="0" xfId="0" applyFont="1" applyAlignment="1">
      <alignment vertical="center"/>
    </xf>
    <xf numFmtId="9" fontId="38" fillId="0" borderId="0" xfId="0" applyNumberFormat="1" applyFont="1" applyAlignment="1">
      <alignment horizontal="center" vertical="center"/>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0" fontId="37" fillId="0" borderId="1" xfId="0" applyFont="1" applyBorder="1" applyAlignment="1">
      <alignment vertical="center" wrapText="1"/>
    </xf>
    <xf numFmtId="0" fontId="20" fillId="0" borderId="0" xfId="0" applyFont="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xf>
    <xf numFmtId="0" fontId="22" fillId="0" borderId="1" xfId="0" applyFont="1" applyBorder="1" applyAlignment="1">
      <alignment horizontal="center" vertical="center"/>
    </xf>
    <xf numFmtId="0" fontId="22" fillId="0" borderId="1" xfId="0" applyFont="1" applyBorder="1" applyAlignment="1">
      <alignment vertical="center" wrapText="1"/>
    </xf>
    <xf numFmtId="0" fontId="57" fillId="4" borderId="0" xfId="0" applyFont="1" applyFill="1" applyAlignment="1" applyProtection="1">
      <alignment horizontal="left" vertical="center" wrapText="1"/>
      <protection locked="0"/>
    </xf>
    <xf numFmtId="0" fontId="27" fillId="0" borderId="31" xfId="0" applyFont="1" applyBorder="1" applyAlignment="1">
      <alignment horizontal="center" vertical="center" wrapText="1"/>
    </xf>
    <xf numFmtId="0" fontId="145" fillId="5" borderId="0" xfId="0" applyFont="1" applyFill="1"/>
    <xf numFmtId="0" fontId="0" fillId="0" borderId="30" xfId="0" applyBorder="1"/>
    <xf numFmtId="0" fontId="142" fillId="0" borderId="1" xfId="0" applyFont="1" applyBorder="1" applyAlignment="1">
      <alignment horizontal="center" vertical="center" wrapText="1"/>
    </xf>
    <xf numFmtId="0" fontId="23" fillId="0" borderId="1" xfId="0" applyFont="1" applyBorder="1" applyAlignment="1">
      <alignment horizontal="center" vertical="center"/>
    </xf>
    <xf numFmtId="0" fontId="56" fillId="4" borderId="1" xfId="0" applyFont="1" applyFill="1" applyBorder="1" applyAlignment="1">
      <alignment horizontal="left" vertical="center" wrapText="1"/>
    </xf>
    <xf numFmtId="0" fontId="22" fillId="0" borderId="1" xfId="0" applyFont="1" applyBorder="1" applyAlignment="1">
      <alignment horizontal="left"/>
    </xf>
    <xf numFmtId="0" fontId="22" fillId="0" borderId="1" xfId="0" applyFont="1" applyBorder="1" applyAlignment="1">
      <alignment horizontal="left" wrapText="1"/>
    </xf>
    <xf numFmtId="0" fontId="56" fillId="0" borderId="1" xfId="0" applyFont="1" applyBorder="1" applyAlignment="1">
      <alignment horizontal="left" vertical="center" wrapText="1"/>
    </xf>
    <xf numFmtId="0" fontId="55" fillId="0" borderId="31" xfId="0" applyFont="1" applyBorder="1" applyAlignment="1">
      <alignment horizontal="left" vertical="center" wrapText="1"/>
    </xf>
    <xf numFmtId="0" fontId="56" fillId="0" borderId="31" xfId="0" applyFont="1" applyBorder="1" applyAlignment="1">
      <alignment horizontal="left" vertical="center" wrapText="1"/>
    </xf>
    <xf numFmtId="0" fontId="22" fillId="0" borderId="34" xfId="0" applyFont="1" applyBorder="1"/>
    <xf numFmtId="0" fontId="128" fillId="0" borderId="32" xfId="0" applyFont="1" applyBorder="1" applyAlignment="1">
      <alignment horizontal="center" vertical="center" wrapText="1"/>
    </xf>
    <xf numFmtId="0" fontId="21" fillId="0" borderId="1" xfId="0" applyFont="1" applyBorder="1" applyAlignment="1">
      <alignment horizontal="left"/>
    </xf>
    <xf numFmtId="0" fontId="25" fillId="0" borderId="0" xfId="0" applyFont="1"/>
    <xf numFmtId="0" fontId="25" fillId="0" borderId="1" xfId="0" applyFont="1" applyBorder="1" applyAlignment="1">
      <alignment horizontal="left"/>
    </xf>
    <xf numFmtId="0" fontId="21" fillId="0" borderId="1" xfId="0" applyFont="1" applyBorder="1" applyAlignment="1">
      <alignment horizontal="center" vertical="center" wrapText="1"/>
    </xf>
    <xf numFmtId="0" fontId="142" fillId="0" borderId="1" xfId="0" applyFont="1" applyBorder="1" applyAlignment="1">
      <alignment vertical="center" wrapText="1"/>
    </xf>
    <xf numFmtId="0" fontId="142" fillId="0" borderId="1" xfId="0" applyFont="1" applyBorder="1" applyAlignment="1">
      <alignment horizontal="left" vertical="center"/>
    </xf>
    <xf numFmtId="0" fontId="17" fillId="5" borderId="0" xfId="13" applyFont="1" applyFill="1" applyAlignment="1">
      <alignment vertical="center" wrapText="1"/>
    </xf>
    <xf numFmtId="0" fontId="17" fillId="5" borderId="0" xfId="0" applyFont="1" applyFill="1" applyAlignment="1">
      <alignment vertical="center" wrapText="1"/>
    </xf>
    <xf numFmtId="0" fontId="153" fillId="5" borderId="0" xfId="0" applyFont="1" applyFill="1" applyAlignment="1">
      <alignment vertical="center" wrapText="1"/>
    </xf>
    <xf numFmtId="0" fontId="22" fillId="0" borderId="1" xfId="0" applyFont="1" applyBorder="1" applyAlignment="1">
      <alignment horizontal="left" vertical="center" wrapText="1"/>
    </xf>
    <xf numFmtId="0" fontId="129" fillId="0" borderId="30" xfId="0" applyFont="1" applyBorder="1" applyAlignment="1">
      <alignment vertical="center" wrapText="1"/>
    </xf>
    <xf numFmtId="0" fontId="58" fillId="0" borderId="3" xfId="0" applyFont="1" applyBorder="1" applyAlignment="1">
      <alignment horizontal="center" vertical="center" wrapText="1"/>
    </xf>
    <xf numFmtId="0" fontId="91" fillId="0" borderId="1" xfId="0" applyFont="1" applyBorder="1" applyAlignment="1">
      <alignment horizontal="center" vertical="center" wrapText="1"/>
    </xf>
    <xf numFmtId="0" fontId="129" fillId="0" borderId="30" xfId="0" applyFont="1" applyBorder="1" applyAlignment="1">
      <alignment horizontal="center" vertical="center"/>
    </xf>
    <xf numFmtId="0" fontId="128" fillId="0" borderId="0" xfId="0" applyFont="1" applyAlignment="1">
      <alignment vertical="center" wrapText="1"/>
    </xf>
    <xf numFmtId="0" fontId="50" fillId="5" borderId="0" xfId="13" applyFont="1" applyFill="1" applyAlignment="1">
      <alignment vertical="center"/>
    </xf>
    <xf numFmtId="0" fontId="7" fillId="5" borderId="0" xfId="13" applyFill="1"/>
    <xf numFmtId="0" fontId="38" fillId="0" borderId="0" xfId="13" applyFont="1" applyAlignment="1">
      <alignment vertical="center" wrapText="1"/>
    </xf>
    <xf numFmtId="0" fontId="25" fillId="0" borderId="0" xfId="0" applyFont="1" applyAlignment="1">
      <alignment horizontal="center" vertical="center" wrapText="1"/>
    </xf>
    <xf numFmtId="0" fontId="51" fillId="0" borderId="0" xfId="7"/>
    <xf numFmtId="0" fontId="51" fillId="0" borderId="0" xfId="7" quotePrefix="1"/>
    <xf numFmtId="0" fontId="17" fillId="5" borderId="0" xfId="13" applyFont="1" applyFill="1" applyAlignment="1">
      <alignment vertical="center"/>
    </xf>
    <xf numFmtId="0" fontId="25" fillId="0" borderId="1" xfId="0" applyFont="1" applyBorder="1" applyAlignment="1">
      <alignment wrapText="1"/>
    </xf>
    <xf numFmtId="0" fontId="40" fillId="0" borderId="0" xfId="0" applyFont="1" applyAlignment="1">
      <alignment horizontal="center" vertical="center" wrapText="1"/>
    </xf>
    <xf numFmtId="0" fontId="34" fillId="0" borderId="0" xfId="0" applyFont="1"/>
    <xf numFmtId="0" fontId="153" fillId="5" borderId="0" xfId="0" applyFont="1" applyFill="1" applyAlignment="1">
      <alignment horizontal="center" vertical="center" wrapText="1"/>
    </xf>
    <xf numFmtId="0" fontId="20" fillId="0" borderId="0" xfId="0" applyFont="1" applyAlignment="1">
      <alignment horizontal="center" vertical="center" wrapText="1"/>
    </xf>
    <xf numFmtId="0" fontId="132" fillId="0" borderId="1" xfId="0" applyFont="1" applyBorder="1" applyAlignment="1">
      <alignment horizontal="left" vertical="center" wrapText="1"/>
    </xf>
    <xf numFmtId="0" fontId="132" fillId="0" borderId="5" xfId="0" applyFont="1" applyBorder="1" applyAlignment="1">
      <alignment vertical="center" wrapText="1"/>
    </xf>
    <xf numFmtId="0" fontId="78" fillId="0" borderId="1" xfId="0" applyFont="1" applyBorder="1" applyAlignment="1">
      <alignment horizontal="center" vertical="center" wrapText="1"/>
    </xf>
    <xf numFmtId="0" fontId="50" fillId="5" borderId="0" xfId="0" applyFont="1" applyFill="1" applyAlignment="1">
      <alignment vertical="center"/>
    </xf>
    <xf numFmtId="0" fontId="17" fillId="5" borderId="11" xfId="0" applyFont="1" applyFill="1" applyBorder="1" applyAlignment="1">
      <alignment vertical="center"/>
    </xf>
    <xf numFmtId="0" fontId="40" fillId="0" borderId="0" xfId="0" applyFont="1" applyAlignment="1">
      <alignment vertical="center" wrapText="1"/>
    </xf>
    <xf numFmtId="0" fontId="39" fillId="0" borderId="0" xfId="0" applyFont="1" applyAlignment="1">
      <alignment horizontal="center" vertical="center" wrapText="1"/>
    </xf>
    <xf numFmtId="0" fontId="24" fillId="0" borderId="0" xfId="0" applyFont="1"/>
    <xf numFmtId="0" fontId="24" fillId="0" borderId="0" xfId="0" applyFont="1" applyAlignment="1">
      <alignment horizontal="center" vertical="center"/>
    </xf>
    <xf numFmtId="0" fontId="25" fillId="0" borderId="1" xfId="0" applyFont="1" applyBorder="1" applyAlignment="1">
      <alignment vertical="center" wrapText="1"/>
    </xf>
    <xf numFmtId="1" fontId="25" fillId="0" borderId="1" xfId="0" applyNumberFormat="1" applyFont="1" applyBorder="1"/>
    <xf numFmtId="0" fontId="128" fillId="0" borderId="0" xfId="0" applyFont="1" applyAlignment="1">
      <alignment horizontal="center" vertical="center" wrapText="1"/>
    </xf>
    <xf numFmtId="0" fontId="22" fillId="0" borderId="0" xfId="0" applyFont="1" applyAlignment="1">
      <alignment horizontal="center" vertical="center"/>
    </xf>
    <xf numFmtId="0" fontId="144" fillId="0" borderId="0" xfId="0" applyFont="1" applyAlignment="1">
      <alignment horizontal="center" vertical="center"/>
    </xf>
    <xf numFmtId="0" fontId="129" fillId="0" borderId="31" xfId="0" applyFont="1" applyBorder="1" applyAlignment="1">
      <alignment horizontal="center" vertical="center" wrapText="1"/>
    </xf>
    <xf numFmtId="0" fontId="22" fillId="0" borderId="25" xfId="0" applyFont="1" applyBorder="1" applyAlignment="1">
      <alignment vertical="center"/>
    </xf>
    <xf numFmtId="0" fontId="22" fillId="0" borderId="0" xfId="0" applyFont="1"/>
    <xf numFmtId="3" fontId="55" fillId="4" borderId="0" xfId="0" applyNumberFormat="1" applyFont="1" applyFill="1" applyAlignment="1" applyProtection="1">
      <alignment horizontal="center" vertical="center"/>
      <protection hidden="1"/>
    </xf>
    <xf numFmtId="0" fontId="57" fillId="4" borderId="0" xfId="0" applyFont="1" applyFill="1" applyAlignment="1">
      <alignment horizontal="left" vertical="center" wrapText="1"/>
    </xf>
    <xf numFmtId="0" fontId="131" fillId="0" borderId="0" xfId="0" applyFont="1"/>
    <xf numFmtId="0" fontId="140" fillId="0" borderId="0" xfId="0" applyFont="1"/>
    <xf numFmtId="0" fontId="17" fillId="5" borderId="0" xfId="0" applyFont="1" applyFill="1" applyAlignment="1">
      <alignment vertical="center"/>
    </xf>
    <xf numFmtId="0" fontId="25" fillId="0" borderId="0" xfId="0" applyFont="1" applyAlignment="1">
      <alignment horizontal="center" vertical="center"/>
    </xf>
    <xf numFmtId="9" fontId="23" fillId="0" borderId="1" xfId="0" applyNumberFormat="1" applyFont="1" applyBorder="1" applyAlignment="1">
      <alignment horizontal="center" vertical="center"/>
    </xf>
    <xf numFmtId="0" fontId="58" fillId="0" borderId="31" xfId="0" applyFont="1" applyBorder="1" applyAlignment="1">
      <alignment horizontal="center" vertical="center" wrapText="1"/>
    </xf>
    <xf numFmtId="0" fontId="91" fillId="0" borderId="31" xfId="0" applyFont="1" applyBorder="1" applyAlignment="1">
      <alignment horizontal="center" vertical="center" wrapText="1"/>
    </xf>
    <xf numFmtId="0" fontId="62" fillId="0" borderId="31" xfId="0" applyFont="1" applyBorder="1" applyAlignment="1">
      <alignment horizontal="center" vertical="center" wrapText="1"/>
    </xf>
    <xf numFmtId="0" fontId="50" fillId="5" borderId="11" xfId="0" applyFont="1" applyFill="1" applyBorder="1" applyAlignment="1">
      <alignment vertical="center"/>
    </xf>
    <xf numFmtId="0" fontId="59" fillId="5" borderId="0" xfId="0" applyFont="1" applyFill="1" applyAlignment="1">
      <alignment vertical="center" wrapText="1"/>
    </xf>
    <xf numFmtId="0" fontId="22" fillId="0" borderId="0" xfId="13" applyFont="1" applyAlignment="1">
      <alignment horizontal="left" vertical="center" wrapText="1"/>
    </xf>
    <xf numFmtId="0" fontId="21" fillId="0" borderId="1" xfId="0" applyFont="1" applyBorder="1"/>
    <xf numFmtId="0" fontId="140" fillId="0" borderId="0" xfId="0" applyFont="1" applyAlignment="1">
      <alignment horizontal="center" vertical="center"/>
    </xf>
    <xf numFmtId="165" fontId="139" fillId="0" borderId="0" xfId="0" applyNumberFormat="1" applyFont="1" applyAlignment="1">
      <alignment horizontal="center" vertical="center" wrapText="1"/>
    </xf>
    <xf numFmtId="165" fontId="140" fillId="0" borderId="0" xfId="0" applyNumberFormat="1" applyFont="1" applyAlignment="1">
      <alignment horizontal="center" vertical="center" wrapText="1"/>
    </xf>
    <xf numFmtId="0" fontId="21" fillId="0" borderId="0" xfId="0" applyFont="1" applyAlignment="1">
      <alignment horizontal="center" vertical="center" wrapText="1"/>
    </xf>
    <xf numFmtId="0" fontId="132" fillId="0" borderId="0" xfId="0" applyFont="1" applyAlignment="1">
      <alignment horizontal="center" vertical="center" wrapText="1"/>
    </xf>
    <xf numFmtId="165" fontId="78" fillId="0" borderId="0" xfId="0" applyNumberFormat="1" applyFont="1" applyAlignment="1">
      <alignment horizontal="center" vertical="center" wrapText="1"/>
    </xf>
    <xf numFmtId="0" fontId="22" fillId="0" borderId="0" xfId="0" applyFont="1" applyAlignment="1">
      <alignment vertical="center" wrapText="1"/>
    </xf>
    <xf numFmtId="0" fontId="21" fillId="0" borderId="0" xfId="0" applyFont="1" applyAlignment="1">
      <alignment horizontal="center" vertical="center"/>
    </xf>
    <xf numFmtId="0" fontId="160" fillId="0" borderId="0" xfId="0" applyFont="1" applyAlignment="1">
      <alignment vertical="center" wrapText="1"/>
    </xf>
    <xf numFmtId="0" fontId="143" fillId="0" borderId="0" xfId="0" applyFont="1" applyAlignment="1">
      <alignment horizontal="center" vertical="center"/>
    </xf>
    <xf numFmtId="0" fontId="76" fillId="0" borderId="0" xfId="0" applyFont="1" applyAlignment="1">
      <alignment vertical="center" wrapText="1"/>
    </xf>
    <xf numFmtId="165" fontId="132" fillId="0" borderId="0" xfId="0" applyNumberFormat="1" applyFont="1" applyAlignment="1">
      <alignment horizontal="center" vertical="center" wrapText="1"/>
    </xf>
    <xf numFmtId="0" fontId="70" fillId="0" borderId="0" xfId="0" applyFont="1" applyAlignment="1">
      <alignment vertical="center" wrapText="1"/>
    </xf>
    <xf numFmtId="0" fontId="141" fillId="0" borderId="0" xfId="0" applyFont="1" applyAlignment="1">
      <alignment horizontal="center" vertical="center" wrapText="1"/>
    </xf>
    <xf numFmtId="0" fontId="25" fillId="0" borderId="0" xfId="0" applyFont="1" applyAlignment="1">
      <alignment vertical="center" wrapText="1"/>
    </xf>
    <xf numFmtId="0" fontId="143" fillId="0" borderId="0" xfId="0" applyFont="1" applyAlignment="1">
      <alignment horizontal="center" vertical="center" wrapText="1"/>
    </xf>
    <xf numFmtId="0" fontId="21" fillId="0" borderId="0" xfId="13" applyFont="1" applyAlignment="1">
      <alignment horizontal="center" vertical="center" wrapText="1"/>
    </xf>
    <xf numFmtId="0" fontId="25" fillId="0" borderId="0" xfId="13" applyFont="1" applyAlignment="1">
      <alignment horizontal="center" vertical="center"/>
    </xf>
    <xf numFmtId="0" fontId="22" fillId="0" borderId="0" xfId="13" applyFont="1" applyAlignment="1">
      <alignment horizontal="center" vertical="center"/>
    </xf>
    <xf numFmtId="0" fontId="142" fillId="0" borderId="0" xfId="13" applyFont="1" applyAlignment="1">
      <alignment horizontal="center" vertical="center" wrapText="1"/>
    </xf>
    <xf numFmtId="0" fontId="143" fillId="0" borderId="0" xfId="13" applyFont="1" applyAlignment="1">
      <alignment horizontal="center" vertical="center" wrapText="1"/>
    </xf>
    <xf numFmtId="0" fontId="140" fillId="0" borderId="0" xfId="13" applyFont="1" applyAlignment="1">
      <alignment horizontal="center" vertical="center"/>
    </xf>
    <xf numFmtId="0" fontId="23" fillId="0" borderId="0" xfId="13" applyFont="1" applyAlignment="1">
      <alignment horizontal="center" vertical="center" wrapText="1"/>
    </xf>
    <xf numFmtId="0" fontId="25" fillId="0" borderId="0" xfId="13" applyFont="1" applyAlignment="1">
      <alignment horizontal="center" vertical="center" wrapText="1"/>
    </xf>
    <xf numFmtId="0" fontId="21" fillId="0" borderId="31" xfId="0" applyFont="1" applyBorder="1" applyAlignment="1">
      <alignment horizontal="left" vertical="center"/>
    </xf>
    <xf numFmtId="0" fontId="21" fillId="0" borderId="34" xfId="0" applyFont="1" applyBorder="1" applyAlignment="1">
      <alignment horizontal="left" vertical="center"/>
    </xf>
    <xf numFmtId="0" fontId="56" fillId="4" borderId="10" xfId="0" applyFont="1" applyFill="1" applyBorder="1" applyAlignment="1" applyProtection="1">
      <alignment horizontal="left" vertical="center" wrapText="1"/>
      <protection locked="0"/>
    </xf>
    <xf numFmtId="0" fontId="21" fillId="0" borderId="1" xfId="13" applyFont="1" applyBorder="1" applyAlignment="1">
      <alignment horizontal="center" vertical="center" wrapText="1"/>
    </xf>
    <xf numFmtId="0" fontId="21" fillId="0" borderId="31" xfId="13" applyFont="1" applyBorder="1" applyAlignment="1">
      <alignment horizontal="left" vertical="center" wrapText="1"/>
    </xf>
    <xf numFmtId="0" fontId="21" fillId="0" borderId="35" xfId="13" applyFont="1" applyBorder="1" applyAlignment="1">
      <alignment horizontal="center" vertical="center" wrapText="1"/>
    </xf>
    <xf numFmtId="0" fontId="23" fillId="0" borderId="31" xfId="13" applyFont="1" applyBorder="1" applyAlignment="1">
      <alignment vertical="center" wrapText="1"/>
    </xf>
    <xf numFmtId="0" fontId="23" fillId="0" borderId="31" xfId="13" applyFont="1" applyBorder="1" applyAlignment="1">
      <alignment horizontal="center" vertical="center" wrapText="1"/>
    </xf>
    <xf numFmtId="0" fontId="142" fillId="0" borderId="1" xfId="13" applyFont="1" applyBorder="1" applyAlignment="1">
      <alignment vertical="center" wrapText="1"/>
    </xf>
    <xf numFmtId="0" fontId="21" fillId="0" borderId="1" xfId="13" applyFont="1" applyBorder="1" applyAlignment="1">
      <alignment horizontal="left" vertical="center" wrapText="1" indent="2"/>
    </xf>
    <xf numFmtId="0" fontId="23" fillId="0" borderId="1" xfId="13" applyFont="1" applyBorder="1" applyAlignment="1">
      <alignment horizontal="justify" vertical="center" wrapText="1"/>
    </xf>
    <xf numFmtId="0" fontId="21" fillId="0" borderId="1" xfId="13" applyFont="1" applyBorder="1" applyAlignment="1">
      <alignment vertical="center" wrapText="1"/>
    </xf>
    <xf numFmtId="0" fontId="21" fillId="0" borderId="32" xfId="13" applyFont="1" applyBorder="1" applyAlignment="1">
      <alignment horizontal="left" vertical="center" wrapText="1" indent="2"/>
    </xf>
    <xf numFmtId="0" fontId="22" fillId="0" borderId="1" xfId="13" applyFont="1" applyBorder="1" applyAlignment="1">
      <alignment vertical="center"/>
    </xf>
    <xf numFmtId="0" fontId="22" fillId="0" borderId="1" xfId="13" applyFont="1" applyBorder="1" applyAlignment="1">
      <alignment horizontal="left" vertical="center" wrapText="1" indent="2"/>
    </xf>
    <xf numFmtId="0" fontId="23" fillId="0" borderId="1" xfId="13" applyFont="1" applyBorder="1" applyAlignment="1">
      <alignment vertical="center" wrapText="1"/>
    </xf>
    <xf numFmtId="0" fontId="139" fillId="0" borderId="1" xfId="108" applyFont="1" applyBorder="1" applyAlignment="1">
      <alignment horizontal="center" vertical="center" wrapText="1"/>
    </xf>
    <xf numFmtId="0" fontId="22" fillId="0" borderId="31" xfId="13" applyFont="1" applyBorder="1" applyAlignment="1">
      <alignment horizontal="center" vertical="center" wrapText="1"/>
    </xf>
    <xf numFmtId="0" fontId="128" fillId="0" borderId="35" xfId="0" applyFont="1" applyBorder="1" applyAlignment="1">
      <alignment horizontal="left" vertical="center" wrapText="1"/>
    </xf>
    <xf numFmtId="165" fontId="23" fillId="0" borderId="0" xfId="0" applyNumberFormat="1"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wrapText="1"/>
    </xf>
    <xf numFmtId="0" fontId="16" fillId="0" borderId="0" xfId="0" applyFont="1" applyAlignment="1">
      <alignment horizontal="center" vertical="center" wrapText="1"/>
    </xf>
    <xf numFmtId="0" fontId="55" fillId="0" borderId="1" xfId="0" applyFont="1" applyBorder="1" applyAlignment="1">
      <alignment horizontal="center" vertical="center" wrapText="1"/>
    </xf>
    <xf numFmtId="0" fontId="22" fillId="4" borderId="1" xfId="0" applyFont="1" applyFill="1" applyBorder="1" applyAlignment="1">
      <alignment horizontal="center" vertical="center"/>
    </xf>
    <xf numFmtId="0" fontId="59" fillId="0" borderId="0" xfId="0" applyFont="1" applyAlignment="1">
      <alignment vertical="center" wrapText="1"/>
    </xf>
    <xf numFmtId="0" fontId="23" fillId="0" borderId="0" xfId="0" applyFont="1" applyAlignment="1">
      <alignment horizontal="center" vertical="center"/>
    </xf>
    <xf numFmtId="0" fontId="163" fillId="5" borderId="0" xfId="0" applyFont="1" applyFill="1" applyAlignment="1">
      <alignment vertical="center"/>
    </xf>
    <xf numFmtId="0" fontId="164" fillId="5" borderId="0" xfId="0" applyFont="1" applyFill="1" applyAlignment="1">
      <alignment vertical="center"/>
    </xf>
    <xf numFmtId="0" fontId="163" fillId="5" borderId="0" xfId="0" applyFont="1" applyFill="1" applyAlignment="1">
      <alignment vertical="center" wrapText="1"/>
    </xf>
    <xf numFmtId="0" fontId="128" fillId="4" borderId="1" xfId="0" applyFont="1" applyFill="1" applyBorder="1" applyAlignment="1">
      <alignment horizontal="center" vertical="center" wrapText="1"/>
    </xf>
    <xf numFmtId="0" fontId="27" fillId="0" borderId="25" xfId="0" applyFont="1" applyBorder="1" applyAlignment="1">
      <alignment horizontal="center" vertical="center" wrapText="1"/>
    </xf>
    <xf numFmtId="0" fontId="22" fillId="4" borderId="1" xfId="0" applyFont="1" applyFill="1" applyBorder="1" applyAlignment="1">
      <alignment horizontal="left" wrapText="1"/>
    </xf>
    <xf numFmtId="0" fontId="22" fillId="4" borderId="1" xfId="0" applyFont="1" applyFill="1" applyBorder="1"/>
    <xf numFmtId="0" fontId="132" fillId="0" borderId="0" xfId="0" applyFont="1" applyAlignment="1">
      <alignment horizontal="left" vertical="center" wrapText="1" indent="1"/>
    </xf>
    <xf numFmtId="0" fontId="139" fillId="0" borderId="0" xfId="0" applyFont="1" applyAlignment="1">
      <alignment horizontal="center" vertical="center" wrapText="1"/>
    </xf>
    <xf numFmtId="0" fontId="129" fillId="11" borderId="0" xfId="0" applyFont="1" applyFill="1" applyAlignment="1">
      <alignment horizontal="center" vertical="center" wrapText="1"/>
    </xf>
    <xf numFmtId="165" fontId="129" fillId="0" borderId="0" xfId="0" applyNumberFormat="1" applyFont="1" applyAlignment="1">
      <alignment horizontal="center" vertical="center" wrapText="1"/>
    </xf>
    <xf numFmtId="0" fontId="143" fillId="0" borderId="25" xfId="0" applyFont="1" applyBorder="1" applyAlignment="1">
      <alignment horizontal="center" vertical="center" wrapText="1"/>
    </xf>
    <xf numFmtId="0" fontId="128" fillId="4" borderId="25" xfId="0" applyFont="1" applyFill="1" applyBorder="1" applyAlignment="1">
      <alignment horizontal="center" vertical="center" wrapText="1"/>
    </xf>
    <xf numFmtId="3" fontId="70" fillId="0" borderId="1" xfId="0" applyNumberFormat="1" applyFont="1" applyBorder="1" applyAlignment="1">
      <alignment horizontal="center" vertical="center" wrapText="1"/>
    </xf>
    <xf numFmtId="3" fontId="70" fillId="0" borderId="31" xfId="0" applyNumberFormat="1" applyFont="1" applyBorder="1" applyAlignment="1">
      <alignment horizontal="center" vertical="center" wrapText="1"/>
    </xf>
    <xf numFmtId="3" fontId="70" fillId="0" borderId="10" xfId="0" applyNumberFormat="1" applyFont="1" applyBorder="1" applyAlignment="1">
      <alignment horizontal="center" vertical="center" wrapText="1"/>
    </xf>
    <xf numFmtId="3" fontId="70" fillId="0" borderId="7" xfId="0" applyNumberFormat="1" applyFont="1" applyBorder="1" applyAlignment="1">
      <alignment horizontal="center" vertical="center" wrapText="1"/>
    </xf>
    <xf numFmtId="3" fontId="70" fillId="0" borderId="5" xfId="0" applyNumberFormat="1" applyFont="1" applyBorder="1" applyAlignment="1">
      <alignment horizontal="center" vertical="center" wrapText="1"/>
    </xf>
    <xf numFmtId="3" fontId="70" fillId="0" borderId="36" xfId="0" applyNumberFormat="1" applyFont="1" applyBorder="1" applyAlignment="1">
      <alignment horizontal="center" vertical="center" wrapText="1"/>
    </xf>
    <xf numFmtId="3" fontId="48" fillId="0" borderId="1" xfId="0" applyNumberFormat="1" applyFont="1" applyBorder="1" applyAlignment="1">
      <alignment horizontal="center" vertical="center" wrapText="1"/>
    </xf>
    <xf numFmtId="0" fontId="139" fillId="0" borderId="30" xfId="0" applyFont="1" applyBorder="1" applyAlignment="1">
      <alignment horizontal="center" vertical="center" wrapText="1"/>
    </xf>
    <xf numFmtId="0" fontId="21" fillId="0" borderId="35" xfId="0" applyFont="1" applyBorder="1"/>
    <xf numFmtId="0" fontId="0" fillId="0" borderId="30" xfId="0" applyBorder="1" applyAlignment="1">
      <alignment horizontal="center" vertical="center"/>
    </xf>
    <xf numFmtId="0" fontId="19" fillId="0" borderId="30" xfId="0" applyFont="1" applyBorder="1" applyAlignment="1">
      <alignment horizontal="center" vertical="center"/>
    </xf>
    <xf numFmtId="0" fontId="129" fillId="11" borderId="30" xfId="0" applyFont="1" applyFill="1" applyBorder="1" applyAlignment="1">
      <alignment horizontal="center" vertical="center" wrapText="1"/>
    </xf>
    <xf numFmtId="0" fontId="128" fillId="11" borderId="30" xfId="0" applyFont="1" applyFill="1" applyBorder="1" applyAlignment="1">
      <alignment vertical="center" wrapText="1"/>
    </xf>
    <xf numFmtId="0" fontId="25" fillId="0" borderId="30" xfId="0" applyFont="1" applyBorder="1" applyAlignment="1">
      <alignment horizontal="center" vertical="center"/>
    </xf>
    <xf numFmtId="0" fontId="23" fillId="0" borderId="30" xfId="0" applyFont="1" applyBorder="1" applyAlignment="1">
      <alignment horizontal="center" vertical="center"/>
    </xf>
    <xf numFmtId="3" fontId="23" fillId="0" borderId="30" xfId="0" applyNumberFormat="1" applyFont="1" applyBorder="1" applyAlignment="1">
      <alignment horizontal="center" vertical="center" wrapText="1"/>
    </xf>
    <xf numFmtId="3" fontId="23" fillId="0" borderId="30" xfId="0" applyNumberFormat="1" applyFont="1" applyBorder="1" applyAlignment="1">
      <alignment horizontal="center" vertical="center"/>
    </xf>
    <xf numFmtId="3" fontId="22" fillId="0" borderId="30" xfId="0" applyNumberFormat="1" applyFont="1" applyBorder="1"/>
    <xf numFmtId="0" fontId="22" fillId="0" borderId="30" xfId="0" applyFont="1" applyBorder="1"/>
    <xf numFmtId="0" fontId="23" fillId="0" borderId="30" xfId="0" applyFont="1" applyBorder="1" applyAlignment="1">
      <alignment horizontal="center" vertical="center" wrapText="1"/>
    </xf>
    <xf numFmtId="0" fontId="140" fillId="0" borderId="30" xfId="0" applyFont="1" applyBorder="1"/>
    <xf numFmtId="0" fontId="21" fillId="0" borderId="30" xfId="0" applyFont="1" applyBorder="1" applyAlignment="1">
      <alignment horizontal="left"/>
    </xf>
    <xf numFmtId="3" fontId="22" fillId="0" borderId="0" xfId="0" applyNumberFormat="1" applyFont="1" applyAlignment="1">
      <alignment horizontal="center" vertical="center"/>
    </xf>
    <xf numFmtId="3" fontId="0" fillId="0" borderId="0" xfId="0" applyNumberFormat="1"/>
    <xf numFmtId="3" fontId="22" fillId="0" borderId="0" xfId="0" applyNumberFormat="1" applyFont="1"/>
    <xf numFmtId="0" fontId="142" fillId="0" borderId="30" xfId="0" applyFont="1" applyBorder="1" applyAlignment="1">
      <alignment vertical="center" wrapText="1"/>
    </xf>
    <xf numFmtId="0" fontId="132" fillId="0" borderId="30" xfId="0" applyFont="1" applyBorder="1" applyAlignment="1">
      <alignment horizontal="center" vertical="center" wrapText="1"/>
    </xf>
    <xf numFmtId="1" fontId="129" fillId="0" borderId="30" xfId="0" applyNumberFormat="1" applyFont="1" applyBorder="1" applyAlignment="1">
      <alignment horizontal="center" vertical="center"/>
    </xf>
    <xf numFmtId="1" fontId="129" fillId="0" borderId="30" xfId="0" applyNumberFormat="1" applyFont="1" applyBorder="1" applyAlignment="1">
      <alignment horizontal="center" vertical="center" wrapText="1"/>
    </xf>
    <xf numFmtId="1" fontId="0" fillId="0" borderId="30" xfId="0" applyNumberFormat="1" applyBorder="1"/>
    <xf numFmtId="0" fontId="54" fillId="0" borderId="30" xfId="0" applyFont="1" applyBorder="1" applyAlignment="1">
      <alignment vertical="center" wrapText="1"/>
    </xf>
    <xf numFmtId="3" fontId="23" fillId="0" borderId="0" xfId="0" applyNumberFormat="1" applyFont="1" applyAlignment="1">
      <alignment vertical="center" wrapText="1"/>
    </xf>
    <xf numFmtId="0" fontId="25" fillId="0" borderId="25" xfId="0" applyFont="1" applyBorder="1" applyAlignment="1">
      <alignment horizontal="center" vertical="center"/>
    </xf>
    <xf numFmtId="165" fontId="20" fillId="0" borderId="0" xfId="0" applyNumberFormat="1" applyFont="1" applyAlignment="1">
      <alignment horizontal="center" vertical="center" wrapText="1"/>
    </xf>
    <xf numFmtId="0" fontId="22" fillId="0" borderId="0" xfId="13" applyFont="1" applyAlignment="1">
      <alignment horizontal="center" vertical="center" wrapText="1"/>
    </xf>
    <xf numFmtId="0" fontId="132" fillId="0" borderId="0" xfId="0" applyFont="1" applyAlignment="1">
      <alignment horizontal="center" vertical="center"/>
    </xf>
    <xf numFmtId="0" fontId="54" fillId="0" borderId="0" xfId="0" applyFont="1" applyAlignment="1">
      <alignment horizontal="left" vertical="center" wrapText="1"/>
    </xf>
    <xf numFmtId="0" fontId="129" fillId="0" borderId="0" xfId="0" applyFont="1" applyAlignment="1">
      <alignment vertical="center" wrapText="1"/>
    </xf>
    <xf numFmtId="0" fontId="140" fillId="0" borderId="30" xfId="13" applyFont="1" applyBorder="1"/>
    <xf numFmtId="0" fontId="22" fillId="0" borderId="25" xfId="0" applyFont="1" applyBorder="1" applyAlignment="1">
      <alignment horizontal="center" vertical="center"/>
    </xf>
    <xf numFmtId="0" fontId="6" fillId="0" borderId="0" xfId="0" applyFont="1"/>
    <xf numFmtId="0" fontId="128" fillId="11" borderId="7" xfId="0" applyFont="1" applyFill="1" applyBorder="1" applyAlignment="1">
      <alignment vertical="center" wrapText="1"/>
    </xf>
    <xf numFmtId="0" fontId="129" fillId="0" borderId="25" xfId="0" applyFont="1" applyBorder="1" applyAlignment="1">
      <alignment horizontal="center" vertical="center" wrapText="1"/>
    </xf>
    <xf numFmtId="0" fontId="23" fillId="0" borderId="25" xfId="0" applyFont="1" applyBorder="1" applyAlignment="1">
      <alignment vertical="center"/>
    </xf>
    <xf numFmtId="0" fontId="168" fillId="0" borderId="0" xfId="0" applyFont="1"/>
    <xf numFmtId="0" fontId="25" fillId="0" borderId="0" xfId="0" applyFont="1" applyAlignment="1">
      <alignment horizontal="left" vertical="center"/>
    </xf>
    <xf numFmtId="3" fontId="70" fillId="0" borderId="25" xfId="0" applyNumberFormat="1" applyFont="1" applyBorder="1" applyAlignment="1">
      <alignment horizontal="center" vertical="center" wrapText="1"/>
    </xf>
    <xf numFmtId="0" fontId="129" fillId="0" borderId="30" xfId="0" applyFont="1" applyBorder="1" applyAlignment="1">
      <alignment horizontal="left" vertical="center" wrapText="1"/>
    </xf>
    <xf numFmtId="0" fontId="132" fillId="0" borderId="32" xfId="0" applyFont="1" applyBorder="1" applyAlignment="1">
      <alignment horizontal="left" vertical="center" wrapText="1"/>
    </xf>
    <xf numFmtId="1" fontId="85" fillId="0" borderId="1" xfId="0" applyNumberFormat="1" applyFont="1" applyBorder="1" applyAlignment="1">
      <alignment horizontal="center" vertical="center"/>
    </xf>
    <xf numFmtId="0" fontId="152" fillId="0" borderId="25" xfId="0" applyFont="1" applyBorder="1" applyAlignment="1">
      <alignment horizontal="center" vertical="center" wrapText="1"/>
    </xf>
    <xf numFmtId="0" fontId="151" fillId="0" borderId="25" xfId="0" applyFont="1" applyBorder="1" applyAlignment="1">
      <alignment horizontal="center" vertical="center"/>
    </xf>
    <xf numFmtId="0" fontId="34" fillId="0" borderId="0" xfId="0" applyFont="1" applyAlignment="1">
      <alignment horizontal="center" vertical="center"/>
    </xf>
    <xf numFmtId="1" fontId="34" fillId="0" borderId="0" xfId="0" applyNumberFormat="1" applyFont="1" applyAlignment="1">
      <alignment horizontal="center" vertical="center"/>
    </xf>
    <xf numFmtId="2" fontId="154" fillId="0" borderId="0" xfId="0" applyNumberFormat="1" applyFont="1" applyAlignment="1">
      <alignment horizontal="center" vertical="center"/>
    </xf>
    <xf numFmtId="0" fontId="34" fillId="5" borderId="0" xfId="0" applyFont="1" applyFill="1"/>
    <xf numFmtId="0" fontId="22" fillId="0" borderId="25" xfId="0" applyFont="1" applyBorder="1" applyAlignment="1">
      <alignment horizontal="left" vertical="center" wrapText="1"/>
    </xf>
    <xf numFmtId="0" fontId="50" fillId="5" borderId="0" xfId="0" applyFont="1" applyFill="1" applyAlignment="1">
      <alignment vertical="center" wrapText="1"/>
    </xf>
    <xf numFmtId="0" fontId="21" fillId="0" borderId="25" xfId="0" applyFont="1" applyBorder="1" applyAlignment="1">
      <alignment vertical="center"/>
    </xf>
    <xf numFmtId="0" fontId="22" fillId="0" borderId="25" xfId="0" applyFont="1" applyBorder="1"/>
    <xf numFmtId="0" fontId="5" fillId="0" borderId="1" xfId="0" applyFont="1" applyBorder="1" applyAlignment="1">
      <alignment horizontal="center" vertical="center"/>
    </xf>
    <xf numFmtId="1" fontId="5" fillId="0" borderId="1" xfId="0" applyNumberFormat="1" applyFont="1" applyBorder="1" applyAlignment="1">
      <alignment horizontal="center" vertical="center"/>
    </xf>
    <xf numFmtId="0" fontId="25" fillId="0" borderId="1" xfId="0" applyFont="1" applyBorder="1" applyAlignment="1">
      <alignment horizontal="center" vertical="center" wrapText="1"/>
    </xf>
    <xf numFmtId="0" fontId="19" fillId="0" borderId="0" xfId="0" applyFont="1" applyAlignment="1">
      <alignment horizontal="center" vertical="center"/>
    </xf>
    <xf numFmtId="0" fontId="28" fillId="0" borderId="0" xfId="0" applyFont="1" applyAlignment="1">
      <alignment horizontal="center" vertical="center"/>
    </xf>
    <xf numFmtId="1" fontId="85" fillId="0" borderId="1" xfId="0" applyNumberFormat="1" applyFont="1" applyBorder="1" applyAlignment="1">
      <alignment horizontal="center" vertical="center" wrapText="1"/>
    </xf>
    <xf numFmtId="0" fontId="87" fillId="0" borderId="1" xfId="0" applyFont="1" applyBorder="1" applyAlignment="1">
      <alignment horizontal="center" vertical="center" wrapText="1"/>
    </xf>
    <xf numFmtId="0" fontId="12" fillId="0" borderId="1" xfId="0" applyFont="1" applyBorder="1" applyAlignment="1">
      <alignment horizontal="center" vertical="center"/>
    </xf>
    <xf numFmtId="0" fontId="156" fillId="0" borderId="1" xfId="0" applyFont="1" applyBorder="1" applyAlignment="1">
      <alignment horizontal="center" vertical="center" wrapText="1"/>
    </xf>
    <xf numFmtId="0" fontId="156" fillId="0" borderId="1" xfId="0" applyFont="1" applyBorder="1" applyAlignment="1">
      <alignment horizontal="center" vertical="center"/>
    </xf>
    <xf numFmtId="0" fontId="12" fillId="0" borderId="25" xfId="0" applyFont="1" applyBorder="1" applyAlignment="1">
      <alignment horizontal="center" vertical="center"/>
    </xf>
    <xf numFmtId="0" fontId="77" fillId="0" borderId="1" xfId="0" applyFont="1" applyBorder="1" applyAlignment="1">
      <alignment vertical="center" wrapText="1"/>
    </xf>
    <xf numFmtId="0" fontId="78" fillId="0" borderId="1" xfId="0" applyFont="1" applyBorder="1" applyAlignment="1">
      <alignment horizontal="center" wrapText="1"/>
    </xf>
    <xf numFmtId="0" fontId="78" fillId="0" borderId="25" xfId="0" applyFont="1" applyBorder="1" applyAlignment="1">
      <alignment vertical="center" wrapText="1"/>
    </xf>
    <xf numFmtId="0" fontId="78" fillId="0" borderId="1" xfId="0" applyFont="1" applyBorder="1" applyAlignment="1">
      <alignment vertical="center" wrapText="1"/>
    </xf>
    <xf numFmtId="0" fontId="87" fillId="11" borderId="1" xfId="0" applyFont="1" applyFill="1" applyBorder="1" applyAlignment="1">
      <alignment horizontal="center" vertical="center"/>
    </xf>
    <xf numFmtId="0" fontId="87" fillId="0" borderId="1" xfId="0" applyFont="1" applyBorder="1" applyAlignment="1">
      <alignment horizontal="center" vertical="center"/>
    </xf>
    <xf numFmtId="0" fontId="87" fillId="0" borderId="25" xfId="0" applyFont="1" applyBorder="1" applyAlignment="1">
      <alignment horizontal="center" vertical="center"/>
    </xf>
    <xf numFmtId="1" fontId="85" fillId="0" borderId="25" xfId="0" applyNumberFormat="1" applyFont="1" applyBorder="1" applyAlignment="1">
      <alignment horizontal="center" vertical="center" wrapText="1"/>
    </xf>
    <xf numFmtId="0" fontId="12" fillId="0" borderId="25" xfId="10" applyFont="1" applyBorder="1" applyAlignment="1">
      <alignment horizontal="center" vertical="center" wrapText="1"/>
    </xf>
    <xf numFmtId="0" fontId="86" fillId="0" borderId="1" xfId="0" applyFont="1" applyBorder="1" applyAlignment="1">
      <alignment horizontal="center" vertical="center" wrapText="1"/>
    </xf>
    <xf numFmtId="0" fontId="31" fillId="0" borderId="1" xfId="0" applyFont="1" applyBorder="1" applyAlignment="1">
      <alignment horizontal="center"/>
    </xf>
    <xf numFmtId="0" fontId="86" fillId="0" borderId="1" xfId="0" applyFont="1" applyBorder="1" applyAlignment="1">
      <alignment horizontal="center" vertical="center"/>
    </xf>
    <xf numFmtId="0" fontId="31" fillId="0" borderId="25" xfId="0" applyFont="1" applyBorder="1" applyAlignment="1">
      <alignment horizontal="center"/>
    </xf>
    <xf numFmtId="0" fontId="87" fillId="0" borderId="25" xfId="0" applyFont="1" applyBorder="1" applyAlignment="1">
      <alignment horizontal="center" vertical="center" wrapText="1"/>
    </xf>
    <xf numFmtId="0" fontId="86" fillId="0" borderId="25" xfId="0" applyFont="1" applyBorder="1" applyAlignment="1">
      <alignment horizontal="center" vertical="center" wrapText="1"/>
    </xf>
    <xf numFmtId="1" fontId="85" fillId="0" borderId="25" xfId="0" applyNumberFormat="1" applyFont="1" applyBorder="1" applyAlignment="1">
      <alignment horizontal="center" vertical="center"/>
    </xf>
    <xf numFmtId="0" fontId="78" fillId="2" borderId="1" xfId="0" applyFont="1" applyFill="1" applyBorder="1" applyAlignment="1">
      <alignment vertical="center" wrapText="1"/>
    </xf>
    <xf numFmtId="0" fontId="165" fillId="0" borderId="1" xfId="0" applyFont="1" applyBorder="1" applyAlignment="1">
      <alignment horizontal="center" vertical="center" wrapText="1"/>
    </xf>
    <xf numFmtId="0" fontId="165" fillId="0" borderId="1" xfId="0" applyFont="1" applyBorder="1" applyAlignment="1">
      <alignment vertical="center" wrapText="1"/>
    </xf>
    <xf numFmtId="0" fontId="165" fillId="0" borderId="1" xfId="0" applyFont="1" applyBorder="1" applyAlignment="1">
      <alignment horizontal="left" vertical="center" wrapText="1"/>
    </xf>
    <xf numFmtId="0" fontId="165" fillId="2" borderId="1" xfId="0" applyFont="1" applyFill="1" applyBorder="1" applyAlignment="1">
      <alignment horizontal="left" vertical="center" wrapText="1"/>
    </xf>
    <xf numFmtId="3" fontId="165" fillId="2" borderId="1" xfId="0" applyNumberFormat="1" applyFont="1" applyFill="1" applyBorder="1" applyAlignment="1">
      <alignment horizontal="left" vertical="center" wrapText="1"/>
    </xf>
    <xf numFmtId="3" fontId="165" fillId="2" borderId="1" xfId="0" applyNumberFormat="1" applyFont="1" applyFill="1" applyBorder="1" applyAlignment="1">
      <alignment horizontal="center" vertical="center" wrapText="1"/>
    </xf>
    <xf numFmtId="3" fontId="78" fillId="2" borderId="1" xfId="0" applyNumberFormat="1" applyFont="1" applyFill="1" applyBorder="1" applyAlignment="1">
      <alignment horizontal="left" wrapText="1"/>
    </xf>
    <xf numFmtId="3" fontId="78" fillId="2" borderId="1" xfId="0" applyNumberFormat="1" applyFont="1" applyFill="1" applyBorder="1" applyAlignment="1">
      <alignment horizontal="center" vertical="center" wrapText="1"/>
    </xf>
    <xf numFmtId="3" fontId="78" fillId="2" borderId="1" xfId="0" applyNumberFormat="1" applyFont="1" applyFill="1" applyBorder="1" applyAlignment="1">
      <alignment horizontal="left" vertical="center" wrapText="1"/>
    </xf>
    <xf numFmtId="0" fontId="78" fillId="2" borderId="1" xfId="0" applyFont="1" applyFill="1" applyBorder="1" applyAlignment="1">
      <alignment horizontal="left" wrapText="1"/>
    </xf>
    <xf numFmtId="3" fontId="78" fillId="0" borderId="1" xfId="0" applyNumberFormat="1" applyFont="1" applyBorder="1" applyAlignment="1">
      <alignment horizontal="center" vertical="center" wrapText="1"/>
    </xf>
    <xf numFmtId="0" fontId="132" fillId="0" borderId="0" xfId="0" applyFont="1" applyAlignment="1">
      <alignment vertical="center" wrapText="1"/>
    </xf>
    <xf numFmtId="165" fontId="22" fillId="4" borderId="1" xfId="0" applyNumberFormat="1" applyFont="1" applyFill="1" applyBorder="1" applyAlignment="1">
      <alignment horizontal="center" vertical="center"/>
    </xf>
    <xf numFmtId="0" fontId="21" fillId="4" borderId="1" xfId="0" applyFont="1" applyFill="1" applyBorder="1" applyAlignment="1">
      <alignment horizontal="center" vertical="center"/>
    </xf>
    <xf numFmtId="165" fontId="22" fillId="0" borderId="1" xfId="0" applyNumberFormat="1" applyFont="1" applyBorder="1" applyAlignment="1">
      <alignment horizontal="center" vertical="center"/>
    </xf>
    <xf numFmtId="0" fontId="25" fillId="0" borderId="25" xfId="0" applyFont="1" applyBorder="1"/>
    <xf numFmtId="0" fontId="155" fillId="0" borderId="30" xfId="0" applyFont="1" applyBorder="1" applyAlignment="1">
      <alignment vertical="center" wrapText="1"/>
    </xf>
    <xf numFmtId="0" fontId="133" fillId="0" borderId="30" xfId="0" applyFont="1" applyBorder="1" applyAlignment="1">
      <alignment horizontal="center" vertical="center" wrapText="1"/>
    </xf>
    <xf numFmtId="0" fontId="140" fillId="0" borderId="30" xfId="0" applyFont="1" applyBorder="1" applyAlignment="1">
      <alignment horizontal="center" vertical="center" wrapText="1"/>
    </xf>
    <xf numFmtId="0" fontId="172" fillId="0" borderId="30" xfId="0" applyFont="1" applyBorder="1" applyAlignment="1">
      <alignment horizontal="center" vertical="center" wrapText="1"/>
    </xf>
    <xf numFmtId="0" fontId="128" fillId="0" borderId="30" xfId="0" applyFont="1" applyBorder="1" applyAlignment="1">
      <alignment vertical="center" wrapText="1"/>
    </xf>
    <xf numFmtId="165" fontId="132" fillId="0" borderId="30" xfId="0" applyNumberFormat="1" applyFont="1" applyBorder="1" applyAlignment="1">
      <alignment horizontal="center" vertical="center" wrapText="1"/>
    </xf>
    <xf numFmtId="165" fontId="22" fillId="0" borderId="30" xfId="0" applyNumberFormat="1" applyFont="1" applyBorder="1" applyAlignment="1">
      <alignment horizontal="center" vertical="center"/>
    </xf>
    <xf numFmtId="0" fontId="25" fillId="0" borderId="30" xfId="0" applyFont="1" applyBorder="1"/>
    <xf numFmtId="1" fontId="78" fillId="0" borderId="1" xfId="0" applyNumberFormat="1" applyFont="1" applyBorder="1" applyAlignment="1">
      <alignment horizontal="center" vertical="center"/>
    </xf>
    <xf numFmtId="1" fontId="78" fillId="0" borderId="1" xfId="0" applyNumberFormat="1" applyFont="1" applyBorder="1" applyAlignment="1">
      <alignment horizontal="center" vertical="center" wrapText="1"/>
    </xf>
    <xf numFmtId="0" fontId="78" fillId="0" borderId="1" xfId="0" applyFont="1" applyBorder="1" applyAlignment="1">
      <alignment horizontal="center" vertical="center"/>
    </xf>
    <xf numFmtId="165" fontId="25" fillId="0" borderId="1" xfId="0" applyNumberFormat="1" applyFont="1" applyBorder="1" applyAlignment="1">
      <alignment horizontal="center" vertical="center" wrapText="1"/>
    </xf>
    <xf numFmtId="165" fontId="25" fillId="0" borderId="1" xfId="0" applyNumberFormat="1" applyFont="1" applyBorder="1" applyAlignment="1">
      <alignment horizontal="center" vertical="center"/>
    </xf>
    <xf numFmtId="166" fontId="25" fillId="0" borderId="1" xfId="0" applyNumberFormat="1" applyFont="1" applyBorder="1" applyAlignment="1">
      <alignment horizontal="center" vertical="center" wrapText="1"/>
    </xf>
    <xf numFmtId="0" fontId="143" fillId="0" borderId="30" xfId="0" applyFont="1" applyBorder="1" applyAlignment="1">
      <alignment horizontal="center" wrapText="1"/>
    </xf>
    <xf numFmtId="2" fontId="140" fillId="0" borderId="30" xfId="0" applyNumberFormat="1" applyFont="1" applyBorder="1" applyAlignment="1">
      <alignment horizontal="center" vertical="center"/>
    </xf>
    <xf numFmtId="0" fontId="140" fillId="0" borderId="30" xfId="0" applyFont="1" applyBorder="1" applyAlignment="1">
      <alignment horizontal="center" vertical="center"/>
    </xf>
    <xf numFmtId="0" fontId="77" fillId="0" borderId="1" xfId="0" applyFont="1" applyBorder="1" applyAlignment="1">
      <alignment horizontal="center" vertical="center" wrapText="1"/>
    </xf>
    <xf numFmtId="0" fontId="54" fillId="0" borderId="30" xfId="0" applyFont="1" applyBorder="1" applyAlignment="1">
      <alignment horizontal="center" wrapText="1"/>
    </xf>
    <xf numFmtId="3" fontId="77"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wrapText="1"/>
    </xf>
    <xf numFmtId="3" fontId="25" fillId="0" borderId="1" xfId="0" applyNumberFormat="1" applyFont="1" applyBorder="1" applyAlignment="1">
      <alignment horizontal="center" vertical="center"/>
    </xf>
    <xf numFmtId="3" fontId="25" fillId="0" borderId="25" xfId="0" applyNumberFormat="1" applyFont="1" applyBorder="1" applyAlignment="1">
      <alignment horizontal="center" vertical="center"/>
    </xf>
    <xf numFmtId="165" fontId="25" fillId="0" borderId="0" xfId="0" applyNumberFormat="1" applyFont="1"/>
    <xf numFmtId="172" fontId="25" fillId="0" borderId="1" xfId="0" applyNumberFormat="1" applyFont="1" applyBorder="1" applyAlignment="1">
      <alignment horizontal="center" vertical="center" wrapText="1"/>
    </xf>
    <xf numFmtId="172" fontId="25" fillId="0" borderId="1" xfId="0" applyNumberFormat="1" applyFont="1" applyBorder="1" applyAlignment="1">
      <alignment horizontal="center" vertical="center"/>
    </xf>
    <xf numFmtId="0" fontId="173" fillId="0" borderId="0" xfId="0" applyFont="1"/>
    <xf numFmtId="3" fontId="25" fillId="0" borderId="1" xfId="0" applyNumberFormat="1" applyFont="1" applyBorder="1" applyAlignment="1">
      <alignment horizontal="center"/>
    </xf>
    <xf numFmtId="0" fontId="77" fillId="4" borderId="1" xfId="0" applyFont="1" applyFill="1" applyBorder="1" applyAlignment="1">
      <alignment vertical="center" wrapText="1"/>
    </xf>
    <xf numFmtId="0" fontId="78" fillId="4" borderId="1" xfId="0" applyFont="1" applyFill="1" applyBorder="1" applyAlignment="1">
      <alignment horizontal="center" vertical="center" wrapText="1"/>
    </xf>
    <xf numFmtId="0" fontId="156" fillId="0" borderId="35" xfId="0" applyFont="1" applyBorder="1" applyAlignment="1">
      <alignment vertical="center" wrapText="1"/>
    </xf>
    <xf numFmtId="0" fontId="78" fillId="0" borderId="30" xfId="0" applyFont="1" applyBorder="1" applyAlignment="1">
      <alignment horizontal="center" vertical="center" wrapText="1"/>
    </xf>
    <xf numFmtId="165" fontId="25" fillId="0" borderId="30" xfId="0" applyNumberFormat="1" applyFont="1" applyBorder="1" applyAlignment="1">
      <alignment horizontal="center" vertical="center"/>
    </xf>
    <xf numFmtId="0" fontId="156" fillId="0" borderId="1" xfId="0" applyFont="1" applyBorder="1" applyAlignment="1">
      <alignment vertical="center" wrapText="1"/>
    </xf>
    <xf numFmtId="3" fontId="25" fillId="0" borderId="1" xfId="0" applyNumberFormat="1" applyFont="1" applyBorder="1"/>
    <xf numFmtId="3" fontId="156" fillId="0" borderId="1" xfId="0" applyNumberFormat="1" applyFont="1" applyBorder="1" applyAlignment="1">
      <alignment horizontal="center"/>
    </xf>
    <xf numFmtId="0" fontId="156" fillId="0" borderId="25" xfId="0" applyFont="1" applyBorder="1" applyAlignment="1">
      <alignment vertical="center" wrapText="1"/>
    </xf>
    <xf numFmtId="0" fontId="78" fillId="0" borderId="25" xfId="0" applyFont="1" applyBorder="1" applyAlignment="1">
      <alignment horizontal="center" vertical="center" wrapText="1"/>
    </xf>
    <xf numFmtId="3" fontId="25" fillId="0" borderId="25" xfId="0" applyNumberFormat="1" applyFont="1" applyBorder="1"/>
    <xf numFmtId="3" fontId="156" fillId="0" borderId="25" xfId="0" applyNumberFormat="1" applyFont="1" applyBorder="1" applyAlignment="1">
      <alignment horizontal="center"/>
    </xf>
    <xf numFmtId="0" fontId="25" fillId="0" borderId="25" xfId="0" applyFont="1" applyBorder="1" applyAlignment="1">
      <alignment vertical="center" wrapText="1"/>
    </xf>
    <xf numFmtId="0" fontId="156" fillId="0" borderId="0" xfId="0" applyFont="1" applyAlignment="1">
      <alignment vertical="center" wrapText="1"/>
    </xf>
    <xf numFmtId="0" fontId="78" fillId="0" borderId="0" xfId="0" applyFont="1" applyAlignment="1">
      <alignment horizontal="center" vertical="center" wrapText="1"/>
    </xf>
    <xf numFmtId="165" fontId="25" fillId="0" borderId="0" xfId="0" applyNumberFormat="1" applyFont="1" applyAlignment="1">
      <alignment horizontal="center" vertical="center"/>
    </xf>
    <xf numFmtId="0" fontId="78" fillId="11" borderId="1" xfId="0" applyFont="1" applyFill="1" applyBorder="1" applyAlignment="1">
      <alignment horizontal="center" vertical="center"/>
    </xf>
    <xf numFmtId="0" fontId="78" fillId="0" borderId="25" xfId="0" applyFont="1" applyBorder="1" applyAlignment="1">
      <alignment horizontal="center" vertical="center"/>
    </xf>
    <xf numFmtId="3" fontId="56" fillId="4" borderId="32" xfId="0" applyNumberFormat="1" applyFont="1" applyFill="1" applyBorder="1" applyAlignment="1" applyProtection="1">
      <alignment horizontal="center" vertical="center"/>
      <protection hidden="1"/>
    </xf>
    <xf numFmtId="3" fontId="22" fillId="0" borderId="1" xfId="0" applyNumberFormat="1" applyFont="1" applyBorder="1"/>
    <xf numFmtId="3" fontId="21" fillId="4" borderId="1" xfId="0" applyNumberFormat="1" applyFont="1" applyFill="1" applyBorder="1" applyAlignment="1">
      <alignment horizontal="left" vertical="center" wrapText="1"/>
    </xf>
    <xf numFmtId="3" fontId="21" fillId="4" borderId="1" xfId="0" applyNumberFormat="1" applyFont="1" applyFill="1" applyBorder="1" applyAlignment="1">
      <alignment horizontal="center" vertical="center" wrapText="1"/>
    </xf>
    <xf numFmtId="3" fontId="55" fillId="4" borderId="1" xfId="0" applyNumberFormat="1" applyFont="1" applyFill="1" applyBorder="1" applyAlignment="1" applyProtection="1">
      <alignment horizontal="center" vertical="center"/>
      <protection hidden="1"/>
    </xf>
    <xf numFmtId="3" fontId="22" fillId="4" borderId="1" xfId="0" applyNumberFormat="1"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2" fillId="4" borderId="1" xfId="0" applyNumberFormat="1" applyFont="1" applyFill="1" applyBorder="1" applyAlignment="1" applyProtection="1">
      <alignment horizontal="center" vertical="center"/>
      <protection hidden="1"/>
    </xf>
    <xf numFmtId="3" fontId="22" fillId="0" borderId="33" xfId="0" applyNumberFormat="1" applyFont="1" applyBorder="1" applyAlignment="1">
      <alignment horizontal="center" vertical="center" wrapText="1"/>
    </xf>
    <xf numFmtId="172" fontId="22" fillId="0" borderId="25" xfId="0" applyNumberFormat="1" applyFont="1" applyBorder="1" applyAlignment="1">
      <alignment horizontal="center" vertical="center" wrapText="1"/>
    </xf>
    <xf numFmtId="172" fontId="22" fillId="0" borderId="33" xfId="0" applyNumberFormat="1" applyFont="1" applyBorder="1" applyAlignment="1">
      <alignment horizontal="center" vertical="center" wrapText="1"/>
    </xf>
    <xf numFmtId="3" fontId="22" fillId="0" borderId="33" xfId="0" applyNumberFormat="1" applyFont="1" applyBorder="1"/>
    <xf numFmtId="3" fontId="22" fillId="0" borderId="25" xfId="0" applyNumberFormat="1" applyFont="1" applyBorder="1" applyAlignment="1">
      <alignment horizontal="center" vertical="center" wrapText="1"/>
    </xf>
    <xf numFmtId="3" fontId="22" fillId="0" borderId="1" xfId="0" applyNumberFormat="1" applyFont="1" applyBorder="1" applyAlignment="1">
      <alignment horizontal="center" vertical="center"/>
    </xf>
    <xf numFmtId="0" fontId="22" fillId="0" borderId="33" xfId="0" applyFont="1" applyBorder="1"/>
    <xf numFmtId="1" fontId="22" fillId="0" borderId="1" xfId="0" applyNumberFormat="1" applyFont="1" applyBorder="1" applyAlignment="1">
      <alignment horizontal="center" vertical="center"/>
    </xf>
    <xf numFmtId="1" fontId="22" fillId="0" borderId="25" xfId="0" applyNumberFormat="1" applyFont="1" applyBorder="1" applyAlignment="1">
      <alignment horizontal="center" vertical="center" wrapText="1"/>
    </xf>
    <xf numFmtId="165" fontId="22" fillId="0" borderId="1" xfId="0" applyNumberFormat="1" applyFont="1" applyBorder="1" applyAlignment="1">
      <alignment horizontal="center" vertical="center" wrapText="1"/>
    </xf>
    <xf numFmtId="3" fontId="22" fillId="0" borderId="1" xfId="0" applyNumberFormat="1" applyFont="1" applyBorder="1" applyAlignment="1">
      <alignment horizontal="center"/>
    </xf>
    <xf numFmtId="0" fontId="22" fillId="0" borderId="1" xfId="0" applyFont="1" applyBorder="1" applyAlignment="1">
      <alignment horizontal="center" vertical="center" wrapText="1"/>
    </xf>
    <xf numFmtId="0" fontId="142" fillId="0" borderId="1" xfId="0" applyFont="1" applyBorder="1" applyAlignment="1">
      <alignment horizontal="center" vertical="center"/>
    </xf>
    <xf numFmtId="3"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0" fontId="21" fillId="0" borderId="25" xfId="0" applyFont="1" applyBorder="1" applyAlignment="1">
      <alignment horizontal="center" vertical="center"/>
    </xf>
    <xf numFmtId="3" fontId="56" fillId="0" borderId="1" xfId="9" applyNumberFormat="1" applyFont="1" applyFill="1" applyBorder="1" applyAlignment="1">
      <alignment horizontal="center" vertical="center"/>
    </xf>
    <xf numFmtId="3" fontId="56" fillId="0" borderId="25" xfId="9" applyNumberFormat="1" applyFont="1" applyFill="1" applyBorder="1" applyAlignment="1">
      <alignment horizontal="center" vertical="center"/>
    </xf>
    <xf numFmtId="3" fontId="55" fillId="0" borderId="1" xfId="0" applyNumberFormat="1" applyFont="1" applyBorder="1"/>
    <xf numFmtId="3" fontId="55" fillId="0" borderId="1" xfId="9" applyNumberFormat="1" applyFont="1" applyFill="1" applyBorder="1"/>
    <xf numFmtId="3" fontId="55" fillId="0" borderId="1" xfId="0" applyNumberFormat="1" applyFont="1" applyBorder="1" applyAlignment="1">
      <alignment horizontal="center"/>
    </xf>
    <xf numFmtId="3" fontId="22" fillId="0" borderId="25" xfId="0" applyNumberFormat="1" applyFont="1" applyBorder="1" applyAlignment="1">
      <alignment horizontal="center" vertical="center"/>
    </xf>
    <xf numFmtId="3" fontId="21" fillId="0" borderId="1" xfId="0" applyNumberFormat="1" applyFont="1" applyBorder="1" applyAlignment="1">
      <alignment horizontal="center" vertical="center"/>
    </xf>
    <xf numFmtId="3" fontId="56" fillId="0" borderId="31" xfId="9" applyNumberFormat="1" applyFont="1" applyFill="1" applyBorder="1" applyAlignment="1">
      <alignment horizontal="center" vertical="center"/>
    </xf>
    <xf numFmtId="3" fontId="55" fillId="0" borderId="1" xfId="0" applyNumberFormat="1" applyFont="1" applyBorder="1" applyAlignment="1">
      <alignment horizontal="center" vertical="center"/>
    </xf>
    <xf numFmtId="3" fontId="55" fillId="0" borderId="1" xfId="9" applyNumberFormat="1" applyFont="1" applyFill="1" applyBorder="1" applyAlignment="1">
      <alignment horizontal="center" vertical="center"/>
    </xf>
    <xf numFmtId="3" fontId="21" fillId="0" borderId="31" xfId="0" applyNumberFormat="1" applyFont="1" applyBorder="1" applyAlignment="1">
      <alignment horizontal="center" vertical="center"/>
    </xf>
    <xf numFmtId="0" fontId="77" fillId="0" borderId="32" xfId="0" applyFont="1" applyBorder="1" applyAlignment="1">
      <alignment horizontal="center" vertical="center" wrapText="1"/>
    </xf>
    <xf numFmtId="0" fontId="77" fillId="0" borderId="25" xfId="0" applyFont="1" applyBorder="1" applyAlignment="1">
      <alignment horizontal="center" vertical="center" wrapText="1"/>
    </xf>
    <xf numFmtId="1" fontId="25" fillId="0" borderId="1" xfId="0" applyNumberFormat="1" applyFont="1" applyBorder="1" applyAlignment="1">
      <alignment horizontal="center" vertical="center" wrapText="1"/>
    </xf>
    <xf numFmtId="1" fontId="25" fillId="0" borderId="1" xfId="0" applyNumberFormat="1" applyFont="1" applyBorder="1" applyAlignment="1">
      <alignment horizontal="center" vertical="center"/>
    </xf>
    <xf numFmtId="3" fontId="142" fillId="0" borderId="1" xfId="0" applyNumberFormat="1" applyFont="1" applyBorder="1" applyAlignment="1">
      <alignment horizontal="center" vertical="center"/>
    </xf>
    <xf numFmtId="3" fontId="142" fillId="0" borderId="1" xfId="0" applyNumberFormat="1" applyFont="1" applyBorder="1" applyAlignment="1">
      <alignment horizontal="center" vertical="center" wrapText="1"/>
    </xf>
    <xf numFmtId="3" fontId="21" fillId="0" borderId="1" xfId="0" applyNumberFormat="1" applyFont="1" applyBorder="1" applyAlignment="1">
      <alignment horizontal="center" vertical="center" wrapText="1"/>
    </xf>
    <xf numFmtId="0" fontId="25" fillId="3" borderId="1" xfId="0" applyFont="1" applyFill="1" applyBorder="1" applyAlignment="1">
      <alignment horizontal="center" vertical="center"/>
    </xf>
    <xf numFmtId="0" fontId="25" fillId="4" borderId="1" xfId="0" applyFont="1" applyFill="1" applyBorder="1" applyAlignment="1">
      <alignment horizontal="center" vertical="center"/>
    </xf>
    <xf numFmtId="0" fontId="165" fillId="0" borderId="1" xfId="0" applyFont="1" applyBorder="1" applyAlignment="1">
      <alignment horizontal="center" vertical="center"/>
    </xf>
    <xf numFmtId="3" fontId="91" fillId="2" borderId="1" xfId="0" applyNumberFormat="1" applyFont="1" applyFill="1" applyBorder="1" applyAlignment="1">
      <alignment horizontal="left" wrapText="1"/>
    </xf>
    <xf numFmtId="0" fontId="21" fillId="0" borderId="31" xfId="13" applyFont="1" applyBorder="1" applyAlignment="1">
      <alignment horizontal="center" vertical="center" wrapText="1"/>
    </xf>
    <xf numFmtId="0" fontId="21" fillId="0" borderId="25" xfId="13" applyFont="1" applyBorder="1" applyAlignment="1">
      <alignment horizontal="center" vertical="center" wrapText="1"/>
    </xf>
    <xf numFmtId="0" fontId="22" fillId="0" borderId="0" xfId="13" applyFont="1"/>
    <xf numFmtId="166" fontId="142" fillId="0" borderId="1" xfId="13" applyNumberFormat="1" applyFont="1" applyBorder="1" applyAlignment="1">
      <alignment horizontal="center" vertical="center" wrapText="1"/>
    </xf>
    <xf numFmtId="166" fontId="142" fillId="0" borderId="31" xfId="13" applyNumberFormat="1" applyFont="1" applyBorder="1" applyAlignment="1">
      <alignment horizontal="center" vertical="center" wrapText="1"/>
    </xf>
    <xf numFmtId="166" fontId="23" fillId="0" borderId="1" xfId="13" applyNumberFormat="1" applyFont="1" applyBorder="1" applyAlignment="1">
      <alignment horizontal="center" vertical="center" wrapText="1"/>
    </xf>
    <xf numFmtId="166" fontId="23" fillId="0" borderId="31" xfId="13" applyNumberFormat="1" applyFont="1" applyBorder="1" applyAlignment="1">
      <alignment horizontal="center" vertical="center" wrapText="1"/>
    </xf>
    <xf numFmtId="166" fontId="22" fillId="0" borderId="1" xfId="13" applyNumberFormat="1" applyFont="1" applyBorder="1" applyAlignment="1">
      <alignment horizontal="center" vertical="center" wrapText="1"/>
    </xf>
    <xf numFmtId="166" fontId="22" fillId="0" borderId="31" xfId="13" applyNumberFormat="1" applyFont="1" applyBorder="1" applyAlignment="1">
      <alignment horizontal="center" vertical="center" wrapText="1"/>
    </xf>
    <xf numFmtId="0" fontId="22" fillId="0" borderId="2" xfId="13" applyFont="1" applyBorder="1" applyAlignment="1">
      <alignment horizontal="center" vertical="center" wrapText="1"/>
    </xf>
    <xf numFmtId="0" fontId="22" fillId="0" borderId="31" xfId="13" applyFont="1" applyBorder="1" applyAlignment="1">
      <alignment vertical="center"/>
    </xf>
    <xf numFmtId="170" fontId="22" fillId="0" borderId="1" xfId="13" applyNumberFormat="1" applyFont="1" applyBorder="1" applyAlignment="1">
      <alignment horizontal="center" vertical="center" wrapText="1"/>
    </xf>
    <xf numFmtId="170" fontId="22" fillId="0" borderId="31" xfId="13" applyNumberFormat="1" applyFont="1" applyBorder="1" applyAlignment="1">
      <alignment horizontal="center" vertical="center" wrapText="1"/>
    </xf>
    <xf numFmtId="0" fontId="22" fillId="0" borderId="1" xfId="13" applyFont="1" applyBorder="1" applyAlignment="1">
      <alignment horizontal="center" vertical="center" wrapText="1"/>
    </xf>
    <xf numFmtId="166" fontId="22" fillId="0" borderId="1" xfId="13" applyNumberFormat="1" applyFont="1" applyBorder="1" applyAlignment="1">
      <alignment horizontal="center" vertical="center"/>
    </xf>
    <xf numFmtId="171" fontId="22" fillId="0" borderId="1" xfId="13" applyNumberFormat="1" applyFont="1" applyBorder="1" applyAlignment="1">
      <alignment horizontal="center" vertical="center" wrapText="1"/>
    </xf>
    <xf numFmtId="0" fontId="22" fillId="0" borderId="31" xfId="13" applyFont="1" applyBorder="1"/>
    <xf numFmtId="0" fontId="142" fillId="0" borderId="31" xfId="13" applyFont="1" applyBorder="1" applyAlignment="1">
      <alignment vertical="center" wrapText="1"/>
    </xf>
    <xf numFmtId="0" fontId="21" fillId="0" borderId="31" xfId="13" applyFont="1" applyBorder="1" applyAlignment="1">
      <alignment horizontal="left" vertical="center" wrapText="1" indent="2"/>
    </xf>
    <xf numFmtId="0" fontId="22" fillId="0" borderId="0" xfId="13" applyFont="1" applyAlignment="1">
      <alignment vertical="center"/>
    </xf>
    <xf numFmtId="0" fontId="142" fillId="0" borderId="0" xfId="13" applyFont="1" applyAlignment="1">
      <alignment horizontal="justify" vertical="center" wrapText="1"/>
    </xf>
    <xf numFmtId="166" fontId="22" fillId="0" borderId="0" xfId="13" applyNumberFormat="1" applyFont="1" applyAlignment="1">
      <alignment horizontal="center" vertical="center" wrapText="1"/>
    </xf>
    <xf numFmtId="1" fontId="22" fillId="0" borderId="25" xfId="13" applyNumberFormat="1" applyFont="1" applyBorder="1" applyAlignment="1">
      <alignment horizontal="center" vertical="center" wrapText="1"/>
    </xf>
    <xf numFmtId="165" fontId="78" fillId="0" borderId="25" xfId="0" applyNumberFormat="1" applyFont="1" applyBorder="1" applyAlignment="1">
      <alignment horizontal="center" vertical="center" wrapText="1"/>
    </xf>
    <xf numFmtId="0" fontId="21" fillId="0" borderId="1" xfId="0" applyFont="1" applyBorder="1" applyAlignment="1">
      <alignment horizontal="center" vertical="center"/>
    </xf>
    <xf numFmtId="3" fontId="132" fillId="0" borderId="1" xfId="0" applyNumberFormat="1" applyFont="1" applyBorder="1" applyAlignment="1">
      <alignment horizontal="center" vertical="center" wrapText="1"/>
    </xf>
    <xf numFmtId="0" fontId="21" fillId="4" borderId="1" xfId="0" applyFont="1" applyFill="1" applyBorder="1" applyAlignment="1">
      <alignment horizontal="left" vertical="center"/>
    </xf>
    <xf numFmtId="165" fontId="21" fillId="0" borderId="1" xfId="0" applyNumberFormat="1" applyFont="1" applyBorder="1" applyAlignment="1">
      <alignment horizontal="center" vertical="center"/>
    </xf>
    <xf numFmtId="0" fontId="22" fillId="4" borderId="1" xfId="0" applyFont="1" applyFill="1" applyBorder="1" applyAlignment="1">
      <alignment horizontal="left" vertical="center"/>
    </xf>
    <xf numFmtId="0" fontId="22" fillId="0" borderId="1" xfId="0" applyFont="1" applyBorder="1" applyAlignment="1">
      <alignment horizontal="left" vertical="top" wrapText="1"/>
    </xf>
    <xf numFmtId="0" fontId="55" fillId="4" borderId="1" xfId="0" applyFont="1" applyFill="1" applyBorder="1" applyAlignment="1" applyProtection="1">
      <alignment horizontal="left" vertical="center" wrapText="1"/>
      <protection locked="0"/>
    </xf>
    <xf numFmtId="3" fontId="128" fillId="0" borderId="25" xfId="0" applyNumberFormat="1" applyFont="1" applyBorder="1" applyAlignment="1">
      <alignment horizontal="center" vertical="center" wrapText="1"/>
    </xf>
    <xf numFmtId="0" fontId="129" fillId="0" borderId="32" xfId="0" applyFont="1" applyBorder="1" applyAlignment="1">
      <alignment horizontal="center" vertical="center" wrapText="1"/>
    </xf>
    <xf numFmtId="0" fontId="129" fillId="0" borderId="32" xfId="0" applyFont="1" applyBorder="1" applyAlignment="1">
      <alignment horizontal="center" vertical="center"/>
    </xf>
    <xf numFmtId="0" fontId="22" fillId="0" borderId="25" xfId="0" applyFont="1" applyBorder="1" applyAlignment="1">
      <alignment horizontal="center" vertical="center" wrapText="1"/>
    </xf>
    <xf numFmtId="1" fontId="55" fillId="0" borderId="1" xfId="0" applyNumberFormat="1" applyFont="1" applyBorder="1" applyAlignment="1">
      <alignment horizontal="center" vertical="center"/>
    </xf>
    <xf numFmtId="0" fontId="55" fillId="0" borderId="1" xfId="0" applyFont="1" applyBorder="1" applyAlignment="1">
      <alignment horizontal="center" vertical="center"/>
    </xf>
    <xf numFmtId="0" fontId="129" fillId="0" borderId="25" xfId="0" applyFont="1" applyBorder="1" applyAlignment="1">
      <alignment horizontal="center" vertical="center"/>
    </xf>
    <xf numFmtId="0" fontId="128" fillId="0" borderId="25" xfId="0" applyFont="1" applyBorder="1" applyAlignment="1">
      <alignment horizontal="center" vertical="center"/>
    </xf>
    <xf numFmtId="1" fontId="133" fillId="0" borderId="1" xfId="0" applyNumberFormat="1" applyFont="1" applyBorder="1" applyAlignment="1">
      <alignment horizontal="center" vertical="center" wrapText="1"/>
    </xf>
    <xf numFmtId="1" fontId="175" fillId="0" borderId="1" xfId="0" applyNumberFormat="1" applyFont="1" applyBorder="1" applyAlignment="1">
      <alignment horizontal="center"/>
    </xf>
    <xf numFmtId="1" fontId="175" fillId="0" borderId="1" xfId="0" applyNumberFormat="1" applyFont="1" applyBorder="1"/>
    <xf numFmtId="1" fontId="133" fillId="0" borderId="5" xfId="0" applyNumberFormat="1" applyFont="1" applyBorder="1" applyAlignment="1">
      <alignment horizontal="center" vertical="center" wrapText="1"/>
    </xf>
    <xf numFmtId="165" fontId="78" fillId="0" borderId="1" xfId="0" applyNumberFormat="1" applyFont="1" applyBorder="1" applyAlignment="1">
      <alignment horizontal="center" vertical="center" wrapText="1"/>
    </xf>
    <xf numFmtId="165" fontId="77" fillId="0" borderId="1" xfId="0" applyNumberFormat="1" applyFont="1" applyBorder="1" applyAlignment="1">
      <alignment horizontal="center" vertical="center" wrapText="1"/>
    </xf>
    <xf numFmtId="165" fontId="156" fillId="0" borderId="1" xfId="0" applyNumberFormat="1" applyFont="1" applyBorder="1" applyAlignment="1">
      <alignment horizontal="center" vertical="center" wrapText="1"/>
    </xf>
    <xf numFmtId="165" fontId="129" fillId="0" borderId="1" xfId="0" applyNumberFormat="1" applyFont="1" applyBorder="1" applyAlignment="1">
      <alignment horizontal="center" vertical="center"/>
    </xf>
    <xf numFmtId="0" fontId="35" fillId="0" borderId="0" xfId="0" applyFont="1" applyAlignment="1">
      <alignment horizontal="center" vertical="center" wrapText="1"/>
    </xf>
    <xf numFmtId="165" fontId="84" fillId="0" borderId="0" xfId="0" applyNumberFormat="1" applyFont="1" applyAlignment="1">
      <alignment horizontal="center" wrapText="1"/>
    </xf>
    <xf numFmtId="1" fontId="131" fillId="0" borderId="0" xfId="0" applyNumberFormat="1" applyFont="1"/>
    <xf numFmtId="165" fontId="165" fillId="0" borderId="1" xfId="0" applyNumberFormat="1" applyFont="1" applyBorder="1" applyAlignment="1">
      <alignment horizontal="center" vertical="center" wrapText="1"/>
    </xf>
    <xf numFmtId="165" fontId="25" fillId="0" borderId="1" xfId="0" applyNumberFormat="1" applyFont="1" applyBorder="1"/>
    <xf numFmtId="3" fontId="54" fillId="0" borderId="25" xfId="0" applyNumberFormat="1" applyFont="1" applyBorder="1" applyAlignment="1">
      <alignment horizontal="center" vertical="center" wrapText="1"/>
    </xf>
    <xf numFmtId="3" fontId="129" fillId="0" borderId="25" xfId="0" applyNumberFormat="1" applyFont="1" applyBorder="1" applyAlignment="1">
      <alignment horizontal="center" vertical="center" wrapText="1"/>
    </xf>
    <xf numFmtId="0" fontId="151" fillId="0" borderId="0" xfId="0" applyFont="1" applyAlignment="1">
      <alignment horizontal="center" vertical="center"/>
    </xf>
    <xf numFmtId="0" fontId="0" fillId="0" borderId="33" xfId="0" applyBorder="1"/>
    <xf numFmtId="0" fontId="91" fillId="0" borderId="25" xfId="0" applyFont="1" applyBorder="1" applyAlignment="1">
      <alignment horizontal="center" vertical="center" wrapText="1"/>
    </xf>
    <xf numFmtId="0" fontId="58" fillId="0" borderId="25" xfId="0" applyFont="1" applyBorder="1" applyAlignment="1">
      <alignment horizontal="center" vertical="center" wrapText="1"/>
    </xf>
    <xf numFmtId="3" fontId="21" fillId="0" borderId="33" xfId="0" applyNumberFormat="1" applyFont="1" applyBorder="1" applyAlignment="1">
      <alignment horizontal="center" vertical="center" wrapText="1"/>
    </xf>
    <xf numFmtId="3" fontId="21" fillId="4" borderId="1" xfId="0" applyNumberFormat="1" applyFont="1" applyFill="1" applyBorder="1" applyAlignment="1" applyProtection="1">
      <alignment horizontal="center" vertical="center"/>
      <protection hidden="1"/>
    </xf>
    <xf numFmtId="0" fontId="19" fillId="0" borderId="0" xfId="0" applyFont="1" applyAlignment="1">
      <alignment horizontal="left" vertical="center" wrapText="1"/>
    </xf>
    <xf numFmtId="0" fontId="163" fillId="0" borderId="0" xfId="0" applyFont="1" applyAlignment="1">
      <alignment vertical="center" wrapText="1"/>
    </xf>
    <xf numFmtId="0" fontId="45" fillId="0" borderId="0" xfId="0" applyFont="1" applyAlignment="1">
      <alignment vertical="center" wrapText="1"/>
    </xf>
    <xf numFmtId="0" fontId="179" fillId="0" borderId="0" xfId="0" applyFont="1"/>
    <xf numFmtId="0" fontId="180" fillId="0" borderId="0" xfId="7" applyFont="1"/>
    <xf numFmtId="0" fontId="177" fillId="0" borderId="0" xfId="0" applyFont="1"/>
    <xf numFmtId="0" fontId="178" fillId="0" borderId="0" xfId="0" applyFont="1" applyAlignment="1">
      <alignment horizontal="left" vertical="center" wrapText="1"/>
    </xf>
    <xf numFmtId="3" fontId="23" fillId="0" borderId="0" xfId="0" applyNumberFormat="1" applyFont="1" applyAlignment="1">
      <alignment horizontal="center" vertical="center" wrapText="1"/>
    </xf>
    <xf numFmtId="3" fontId="23" fillId="0" borderId="0" xfId="0" applyNumberFormat="1" applyFont="1" applyAlignment="1">
      <alignment horizontal="center" vertical="center"/>
    </xf>
    <xf numFmtId="0" fontId="178" fillId="0" borderId="0" xfId="0" applyFont="1" applyAlignment="1">
      <alignment vertical="center" wrapText="1"/>
    </xf>
    <xf numFmtId="0" fontId="181" fillId="0" borderId="0" xfId="0" applyFont="1"/>
    <xf numFmtId="172" fontId="165" fillId="0" borderId="25" xfId="0" applyNumberFormat="1" applyFont="1" applyBorder="1" applyAlignment="1">
      <alignment horizontal="center" vertical="center"/>
    </xf>
    <xf numFmtId="1" fontId="165" fillId="0" borderId="1" xfId="0" applyNumberFormat="1" applyFont="1" applyBorder="1" applyAlignment="1">
      <alignment horizontal="center" vertical="center"/>
    </xf>
    <xf numFmtId="0" fontId="165" fillId="0" borderId="1" xfId="0" applyFont="1" applyBorder="1"/>
    <xf numFmtId="0" fontId="91" fillId="0" borderId="1" xfId="0" applyFont="1" applyBorder="1" applyAlignment="1">
      <alignment vertical="center" wrapText="1"/>
    </xf>
    <xf numFmtId="3" fontId="165" fillId="0" borderId="1" xfId="0" applyNumberFormat="1" applyFont="1" applyBorder="1" applyAlignment="1">
      <alignment horizontal="center" vertical="center" wrapText="1"/>
    </xf>
    <xf numFmtId="3" fontId="182" fillId="0" borderId="1" xfId="0" applyNumberFormat="1" applyFont="1" applyBorder="1" applyAlignment="1">
      <alignment horizontal="center" vertical="center" wrapText="1"/>
    </xf>
    <xf numFmtId="0" fontId="183" fillId="0" borderId="0" xfId="0" applyFont="1"/>
    <xf numFmtId="0" fontId="165" fillId="2" borderId="1" xfId="0" applyFont="1" applyFill="1" applyBorder="1" applyAlignment="1">
      <alignment vertical="center" wrapText="1"/>
    </xf>
    <xf numFmtId="0" fontId="165" fillId="2" borderId="1" xfId="0" applyFont="1" applyFill="1" applyBorder="1" applyAlignment="1">
      <alignment horizontal="center" vertical="center" wrapText="1"/>
    </xf>
    <xf numFmtId="0" fontId="165" fillId="2" borderId="1" xfId="0" applyFont="1" applyFill="1" applyBorder="1" applyAlignment="1">
      <alignment wrapText="1"/>
    </xf>
    <xf numFmtId="3" fontId="165" fillId="2" borderId="1" xfId="0" applyNumberFormat="1" applyFont="1" applyFill="1" applyBorder="1" applyAlignment="1">
      <alignment horizontal="left" wrapText="1"/>
    </xf>
    <xf numFmtId="0" fontId="165" fillId="4" borderId="1" xfId="0" applyFont="1" applyFill="1" applyBorder="1" applyAlignment="1">
      <alignment horizontal="center" vertical="center"/>
    </xf>
    <xf numFmtId="3" fontId="165" fillId="0" borderId="25" xfId="0" applyNumberFormat="1" applyFont="1" applyBorder="1" applyAlignment="1">
      <alignment horizontal="center" vertical="center" wrapText="1"/>
    </xf>
    <xf numFmtId="0" fontId="183" fillId="0" borderId="0" xfId="0" applyFont="1" applyAlignment="1">
      <alignment horizontal="center" vertical="center"/>
    </xf>
    <xf numFmtId="0" fontId="165" fillId="0" borderId="0" xfId="0" applyFont="1" applyAlignment="1">
      <alignment horizontal="center" vertical="center"/>
    </xf>
    <xf numFmtId="3" fontId="56" fillId="0" borderId="1" xfId="0" applyNumberFormat="1" applyFont="1" applyBorder="1" applyAlignment="1">
      <alignment horizontal="center" vertical="center"/>
    </xf>
    <xf numFmtId="0" fontId="184" fillId="5" borderId="0" xfId="0" applyFont="1" applyFill="1" applyAlignment="1">
      <alignment vertical="center"/>
    </xf>
    <xf numFmtId="0" fontId="183" fillId="5" borderId="0" xfId="0" applyFont="1" applyFill="1"/>
    <xf numFmtId="0" fontId="185" fillId="0" borderId="1" xfId="0" applyFont="1" applyBorder="1" applyAlignment="1">
      <alignment horizontal="center" vertical="center" wrapText="1"/>
    </xf>
    <xf numFmtId="0" fontId="185" fillId="0" borderId="1" xfId="0" applyFont="1" applyBorder="1" applyAlignment="1">
      <alignment horizontal="center"/>
    </xf>
    <xf numFmtId="0" fontId="169" fillId="0" borderId="1" xfId="0" applyFont="1" applyBorder="1" applyAlignment="1">
      <alignment horizontal="center"/>
    </xf>
    <xf numFmtId="0" fontId="169" fillId="0" borderId="25" xfId="0" applyFont="1" applyBorder="1" applyAlignment="1">
      <alignment horizontal="center"/>
    </xf>
    <xf numFmtId="9" fontId="57" fillId="0" borderId="0" xfId="0" applyNumberFormat="1" applyFont="1" applyAlignment="1">
      <alignment horizontal="center" vertical="center"/>
    </xf>
    <xf numFmtId="0" fontId="186" fillId="0" borderId="0" xfId="0" applyFont="1"/>
    <xf numFmtId="3" fontId="55" fillId="0" borderId="1" xfId="0" applyNumberFormat="1" applyFont="1" applyBorder="1" applyAlignment="1">
      <alignment horizontal="center" vertical="center" wrapText="1"/>
    </xf>
    <xf numFmtId="172" fontId="55" fillId="0" borderId="25" xfId="0" applyNumberFormat="1" applyFont="1" applyBorder="1" applyAlignment="1">
      <alignment horizontal="center" vertical="center" wrapText="1"/>
    </xf>
    <xf numFmtId="172" fontId="55" fillId="0" borderId="33" xfId="0" applyNumberFormat="1" applyFont="1" applyBorder="1" applyAlignment="1">
      <alignment horizontal="center" vertical="center" wrapText="1"/>
    </xf>
    <xf numFmtId="3" fontId="56" fillId="4" borderId="1" xfId="0" applyNumberFormat="1" applyFont="1" applyFill="1" applyBorder="1" applyAlignment="1">
      <alignment horizontal="center" vertical="center" wrapText="1"/>
    </xf>
    <xf numFmtId="1" fontId="55" fillId="0" borderId="25" xfId="0" applyNumberFormat="1" applyFont="1" applyBorder="1" applyAlignment="1">
      <alignment horizontal="center" vertical="center" wrapText="1"/>
    </xf>
    <xf numFmtId="3" fontId="55" fillId="4" borderId="1" xfId="0" applyNumberFormat="1" applyFont="1" applyFill="1" applyBorder="1" applyAlignment="1">
      <alignment horizontal="center" vertical="center" wrapText="1"/>
    </xf>
    <xf numFmtId="165" fontId="55" fillId="0" borderId="1" xfId="0" applyNumberFormat="1" applyFont="1" applyBorder="1" applyAlignment="1">
      <alignment horizontal="center" vertical="center" wrapText="1"/>
    </xf>
    <xf numFmtId="165" fontId="55" fillId="0" borderId="1" xfId="0" applyNumberFormat="1" applyFont="1" applyBorder="1" applyAlignment="1">
      <alignment horizontal="center" vertical="center"/>
    </xf>
    <xf numFmtId="3" fontId="55" fillId="0" borderId="25" xfId="0" applyNumberFormat="1" applyFont="1" applyBorder="1"/>
    <xf numFmtId="3" fontId="55" fillId="0" borderId="25" xfId="0" applyNumberFormat="1" applyFont="1" applyBorder="1" applyAlignment="1">
      <alignment horizontal="center" vertical="center"/>
    </xf>
    <xf numFmtId="3" fontId="55" fillId="4" borderId="25" xfId="129" applyNumberFormat="1" applyFont="1" applyFill="1" applyBorder="1" applyAlignment="1">
      <alignment horizontal="center" vertical="center"/>
    </xf>
    <xf numFmtId="3" fontId="56" fillId="0" borderId="25" xfId="0" applyNumberFormat="1" applyFont="1" applyBorder="1" applyAlignment="1">
      <alignment horizontal="center" vertical="center"/>
    </xf>
    <xf numFmtId="165" fontId="165" fillId="0" borderId="25" xfId="0" applyNumberFormat="1" applyFont="1" applyBorder="1" applyAlignment="1">
      <alignment horizontal="center" vertical="center"/>
    </xf>
    <xf numFmtId="0" fontId="56" fillId="0" borderId="1" xfId="0" applyFont="1" applyBorder="1" applyAlignment="1">
      <alignment horizontal="left" wrapText="1"/>
    </xf>
    <xf numFmtId="0" fontId="55" fillId="0" borderId="1" xfId="0" applyFont="1" applyBorder="1" applyAlignment="1">
      <alignment horizontal="left"/>
    </xf>
    <xf numFmtId="1" fontId="182" fillId="0" borderId="25" xfId="0" applyNumberFormat="1" applyFont="1" applyBorder="1" applyAlignment="1">
      <alignment horizontal="center" vertical="center" wrapText="1"/>
    </xf>
    <xf numFmtId="165" fontId="182" fillId="0" borderId="25" xfId="0" applyNumberFormat="1" applyFont="1" applyBorder="1" applyAlignment="1">
      <alignment horizontal="center" vertical="center" wrapText="1"/>
    </xf>
    <xf numFmtId="3" fontId="62" fillId="0" borderId="25" xfId="0" applyNumberFormat="1" applyFont="1" applyBorder="1" applyAlignment="1">
      <alignment horizontal="center" vertical="center" wrapText="1"/>
    </xf>
    <xf numFmtId="0" fontId="56" fillId="0" borderId="25" xfId="0" applyFont="1" applyBorder="1" applyAlignment="1">
      <alignment horizontal="left" vertical="center"/>
    </xf>
    <xf numFmtId="0" fontId="165" fillId="0" borderId="25" xfId="0" applyFont="1" applyBorder="1" applyAlignment="1">
      <alignment horizontal="center" vertical="center" wrapText="1"/>
    </xf>
    <xf numFmtId="0" fontId="182" fillId="0" borderId="1" xfId="0" applyFont="1" applyBorder="1" applyAlignment="1">
      <alignment horizontal="center" vertical="center" wrapText="1"/>
    </xf>
    <xf numFmtId="0" fontId="167" fillId="0" borderId="1" xfId="0" applyFont="1" applyBorder="1" applyAlignment="1">
      <alignment horizontal="center" vertical="center" wrapText="1"/>
    </xf>
    <xf numFmtId="0" fontId="55" fillId="0" borderId="25" xfId="0" applyFont="1" applyBorder="1" applyAlignment="1">
      <alignment vertical="center"/>
    </xf>
    <xf numFmtId="0" fontId="91" fillId="4" borderId="1" xfId="0" applyFont="1" applyFill="1" applyBorder="1" applyAlignment="1">
      <alignment vertical="center" wrapText="1"/>
    </xf>
    <xf numFmtId="0" fontId="165" fillId="0" borderId="25" xfId="0" applyFont="1" applyBorder="1" applyAlignment="1">
      <alignment vertical="center" wrapText="1"/>
    </xf>
    <xf numFmtId="3" fontId="165" fillId="0" borderId="25" xfId="0" applyNumberFormat="1" applyFont="1" applyBorder="1"/>
    <xf numFmtId="3" fontId="91" fillId="0" borderId="25" xfId="0" applyNumberFormat="1" applyFont="1" applyBorder="1" applyAlignment="1">
      <alignment horizontal="center"/>
    </xf>
    <xf numFmtId="3" fontId="165" fillId="0" borderId="25" xfId="0" applyNumberFormat="1" applyFont="1" applyBorder="1" applyAlignment="1">
      <alignment horizontal="center"/>
    </xf>
    <xf numFmtId="0" fontId="91" fillId="0" borderId="25" xfId="0" applyFont="1" applyBorder="1" applyAlignment="1">
      <alignment vertical="center" wrapText="1"/>
    </xf>
    <xf numFmtId="3" fontId="91" fillId="0" borderId="1" xfId="0" applyNumberFormat="1" applyFont="1" applyBorder="1" applyAlignment="1">
      <alignment horizontal="center"/>
    </xf>
    <xf numFmtId="3" fontId="91" fillId="0" borderId="1" xfId="0" applyNumberFormat="1" applyFont="1" applyBorder="1" applyAlignment="1">
      <alignment horizontal="center" vertical="center" wrapText="1"/>
    </xf>
    <xf numFmtId="3" fontId="165" fillId="0" borderId="1" xfId="0" applyNumberFormat="1" applyFont="1" applyBorder="1" applyAlignment="1">
      <alignment horizontal="center"/>
    </xf>
    <xf numFmtId="3" fontId="165" fillId="0" borderId="1" xfId="0" applyNumberFormat="1" applyFont="1" applyBorder="1" applyAlignment="1">
      <alignment horizontal="center" vertical="center"/>
    </xf>
    <xf numFmtId="3" fontId="91" fillId="0" borderId="1" xfId="0" applyNumberFormat="1" applyFont="1" applyBorder="1" applyAlignment="1">
      <alignment horizontal="center" vertical="center"/>
    </xf>
    <xf numFmtId="172" fontId="165" fillId="0" borderId="1" xfId="0" applyNumberFormat="1" applyFont="1" applyBorder="1" applyAlignment="1">
      <alignment horizontal="center"/>
    </xf>
    <xf numFmtId="0" fontId="165" fillId="0" borderId="1" xfId="0" applyFont="1" applyBorder="1" applyAlignment="1">
      <alignment horizontal="center"/>
    </xf>
    <xf numFmtId="171" fontId="165" fillId="0" borderId="1" xfId="0" applyNumberFormat="1" applyFont="1" applyBorder="1" applyAlignment="1">
      <alignment horizontal="center" vertical="center" wrapText="1"/>
    </xf>
    <xf numFmtId="1" fontId="165" fillId="0" borderId="1" xfId="0" applyNumberFormat="1" applyFont="1" applyBorder="1" applyAlignment="1">
      <alignment horizontal="center" vertical="center" wrapText="1"/>
    </xf>
    <xf numFmtId="1" fontId="91" fillId="0" borderId="1" xfId="0" applyNumberFormat="1" applyFont="1" applyBorder="1" applyAlignment="1">
      <alignment horizontal="center" vertical="center" wrapText="1"/>
    </xf>
    <xf numFmtId="1" fontId="91" fillId="0" borderId="1" xfId="0" applyNumberFormat="1" applyFont="1" applyBorder="1" applyAlignment="1">
      <alignment horizontal="center" vertical="center"/>
    </xf>
    <xf numFmtId="165" fontId="165" fillId="0" borderId="1" xfId="0" applyNumberFormat="1" applyFont="1" applyBorder="1" applyAlignment="1">
      <alignment horizontal="center" vertical="center"/>
    </xf>
    <xf numFmtId="1" fontId="165" fillId="0" borderId="1" xfId="0" applyNumberFormat="1" applyFont="1" applyBorder="1"/>
    <xf numFmtId="3" fontId="91" fillId="0" borderId="25" xfId="0" applyNumberFormat="1" applyFont="1" applyBorder="1" applyAlignment="1">
      <alignment horizontal="center" vertical="center"/>
    </xf>
    <xf numFmtId="0" fontId="158" fillId="5" borderId="0" xfId="0" applyFont="1" applyFill="1" applyAlignment="1">
      <alignment vertical="center"/>
    </xf>
    <xf numFmtId="0" fontId="133" fillId="0" borderId="0" xfId="0" applyFont="1" applyAlignment="1">
      <alignment horizontal="center" vertical="center" wrapText="1"/>
    </xf>
    <xf numFmtId="0" fontId="165" fillId="0" borderId="1" xfId="0" applyFont="1" applyBorder="1" applyAlignment="1">
      <alignment horizontal="center" wrapText="1"/>
    </xf>
    <xf numFmtId="0" fontId="171" fillId="0" borderId="1" xfId="0" applyFont="1" applyBorder="1" applyAlignment="1">
      <alignment horizontal="center" wrapText="1"/>
    </xf>
    <xf numFmtId="166" fontId="165" fillId="0" borderId="1" xfId="0" applyNumberFormat="1" applyFont="1" applyBorder="1" applyAlignment="1">
      <alignment horizontal="center" vertical="center" wrapText="1"/>
    </xf>
    <xf numFmtId="173" fontId="25" fillId="0" borderId="25" xfId="0" applyNumberFormat="1" applyFont="1" applyBorder="1" applyAlignment="1">
      <alignment horizontal="center" vertical="center" wrapText="1"/>
    </xf>
    <xf numFmtId="166" fontId="165" fillId="0" borderId="25" xfId="0" applyNumberFormat="1" applyFont="1" applyBorder="1" applyAlignment="1">
      <alignment horizontal="center" vertical="center" wrapText="1"/>
    </xf>
    <xf numFmtId="166" fontId="25" fillId="0" borderId="25" xfId="0" applyNumberFormat="1" applyFont="1" applyBorder="1" applyAlignment="1">
      <alignment horizontal="center" vertical="center" wrapText="1"/>
    </xf>
    <xf numFmtId="165" fontId="91" fillId="0" borderId="1" xfId="0" applyNumberFormat="1" applyFont="1" applyBorder="1" applyAlignment="1">
      <alignment horizontal="center" vertical="center" wrapText="1"/>
    </xf>
    <xf numFmtId="3" fontId="160" fillId="0" borderId="25" xfId="0" applyNumberFormat="1" applyFont="1" applyBorder="1" applyAlignment="1">
      <alignment horizontal="center" vertical="center" wrapText="1"/>
    </xf>
    <xf numFmtId="3" fontId="189" fillId="0" borderId="25" xfId="0" applyNumberFormat="1" applyFont="1" applyBorder="1" applyAlignment="1">
      <alignment horizontal="center" vertical="center" wrapText="1"/>
    </xf>
    <xf numFmtId="0" fontId="160" fillId="0" borderId="1" xfId="0" applyFont="1" applyBorder="1" applyAlignment="1">
      <alignment vertical="center"/>
    </xf>
    <xf numFmtId="0" fontId="160" fillId="0" borderId="1" xfId="0" applyFont="1" applyBorder="1" applyAlignment="1">
      <alignment horizontal="center" vertical="center"/>
    </xf>
    <xf numFmtId="3" fontId="90" fillId="0" borderId="1" xfId="0" applyNumberFormat="1" applyFont="1" applyBorder="1" applyAlignment="1">
      <alignment horizontal="center" vertical="center" wrapText="1"/>
    </xf>
    <xf numFmtId="0" fontId="160" fillId="0" borderId="1" xfId="0" applyFont="1" applyBorder="1" applyAlignment="1">
      <alignment vertical="center" wrapText="1"/>
    </xf>
    <xf numFmtId="0" fontId="160" fillId="0" borderId="1" xfId="0" applyFont="1" applyBorder="1" applyAlignment="1">
      <alignment horizontal="center" vertical="center" wrapText="1"/>
    </xf>
    <xf numFmtId="0" fontId="90" fillId="0" borderId="1" xfId="0" applyFont="1" applyBorder="1" applyAlignment="1">
      <alignment horizontal="center" vertical="center" wrapText="1"/>
    </xf>
    <xf numFmtId="0" fontId="128" fillId="0" borderId="0" xfId="0" applyFont="1" applyAlignment="1">
      <alignment horizontal="center" vertical="center"/>
    </xf>
    <xf numFmtId="0" fontId="55" fillId="0" borderId="3" xfId="13" applyFont="1" applyBorder="1" applyAlignment="1">
      <alignment vertical="center" wrapText="1"/>
    </xf>
    <xf numFmtId="0" fontId="55" fillId="0" borderId="31" xfId="13" applyFont="1" applyBorder="1" applyAlignment="1">
      <alignment horizontal="center" vertical="center" wrapText="1"/>
    </xf>
    <xf numFmtId="0" fontId="55" fillId="0" borderId="1" xfId="13" applyFont="1" applyBorder="1" applyAlignment="1">
      <alignment horizontal="center" vertical="center" wrapText="1"/>
    </xf>
    <xf numFmtId="166" fontId="55" fillId="0" borderId="1" xfId="13" applyNumberFormat="1" applyFont="1" applyBorder="1" applyAlignment="1">
      <alignment horizontal="center" vertical="center" wrapText="1"/>
    </xf>
    <xf numFmtId="0" fontId="55" fillId="0" borderId="4" xfId="13" applyFont="1" applyBorder="1" applyAlignment="1">
      <alignment horizontal="center" vertical="center" wrapText="1"/>
    </xf>
    <xf numFmtId="166" fontId="55" fillId="0" borderId="33" xfId="13" applyNumberFormat="1" applyFont="1" applyBorder="1" applyAlignment="1">
      <alignment horizontal="center" vertical="center" wrapText="1"/>
    </xf>
    <xf numFmtId="0" fontId="55" fillId="0" borderId="30" xfId="13" applyFont="1" applyBorder="1" applyAlignment="1">
      <alignment vertical="center" wrapText="1"/>
    </xf>
    <xf numFmtId="0" fontId="55" fillId="0" borderId="30" xfId="13" applyFont="1" applyBorder="1" applyAlignment="1">
      <alignment horizontal="center" vertical="center" wrapText="1"/>
    </xf>
    <xf numFmtId="0" fontId="57" fillId="0" borderId="30" xfId="13" applyFont="1" applyBorder="1" applyAlignment="1">
      <alignment horizontal="center" vertical="center" wrapText="1"/>
    </xf>
    <xf numFmtId="166" fontId="57" fillId="0" borderId="30" xfId="13" applyNumberFormat="1" applyFont="1" applyBorder="1" applyAlignment="1">
      <alignment horizontal="center" vertical="center" wrapText="1"/>
    </xf>
    <xf numFmtId="0" fontId="57" fillId="0" borderId="30" xfId="13" applyFont="1" applyBorder="1"/>
    <xf numFmtId="0" fontId="77" fillId="0" borderId="35" xfId="0" applyFont="1" applyBorder="1" applyAlignment="1">
      <alignment horizontal="left" vertical="center" wrapText="1"/>
    </xf>
    <xf numFmtId="165" fontId="165" fillId="0" borderId="25" xfId="0" applyNumberFormat="1" applyFont="1" applyBorder="1" applyAlignment="1">
      <alignment horizontal="center" vertical="center" wrapText="1"/>
    </xf>
    <xf numFmtId="166" fontId="55" fillId="0" borderId="25" xfId="13" applyNumberFormat="1" applyFont="1" applyBorder="1" applyAlignment="1">
      <alignment horizontal="center" vertical="center" wrapText="1"/>
    </xf>
    <xf numFmtId="0" fontId="55" fillId="0" borderId="25" xfId="13" applyFont="1" applyBorder="1"/>
    <xf numFmtId="0" fontId="56" fillId="0" borderId="25" xfId="13" applyFont="1" applyBorder="1" applyAlignment="1">
      <alignment vertical="center" wrapText="1"/>
    </xf>
    <xf numFmtId="0" fontId="55" fillId="0" borderId="25" xfId="13" applyFont="1" applyBorder="1" applyAlignment="1">
      <alignment horizontal="left" vertical="center" wrapText="1" indent="2"/>
    </xf>
    <xf numFmtId="166" fontId="56" fillId="0" borderId="25" xfId="13" applyNumberFormat="1" applyFont="1" applyBorder="1" applyAlignment="1">
      <alignment horizontal="center" vertical="center" wrapText="1"/>
    </xf>
    <xf numFmtId="165" fontId="56" fillId="0" borderId="1" xfId="0" applyNumberFormat="1" applyFont="1" applyBorder="1" applyAlignment="1">
      <alignment horizontal="center" vertical="center" wrapText="1"/>
    </xf>
    <xf numFmtId="0" fontId="190" fillId="0" borderId="1" xfId="0" applyFont="1" applyBorder="1" applyAlignment="1">
      <alignment vertical="center" wrapText="1"/>
    </xf>
    <xf numFmtId="0" fontId="12" fillId="0" borderId="31" xfId="0" applyFont="1" applyBorder="1" applyAlignment="1">
      <alignment horizontal="center" vertical="center" wrapText="1"/>
    </xf>
    <xf numFmtId="165" fontId="190" fillId="0" borderId="1" xfId="0" applyNumberFormat="1" applyFont="1" applyBorder="1" applyAlignment="1">
      <alignment vertical="center" wrapText="1"/>
    </xf>
    <xf numFmtId="1" fontId="55" fillId="0" borderId="1" xfId="0" applyNumberFormat="1" applyFont="1" applyBorder="1" applyAlignment="1">
      <alignment horizontal="center" vertical="center" wrapText="1"/>
    </xf>
    <xf numFmtId="2" fontId="55" fillId="0" borderId="31" xfId="0" applyNumberFormat="1" applyFont="1" applyBorder="1" applyAlignment="1">
      <alignment horizontal="center" vertical="center"/>
    </xf>
    <xf numFmtId="2" fontId="55" fillId="0" borderId="25" xfId="0" applyNumberFormat="1" applyFont="1" applyBorder="1" applyAlignment="1">
      <alignment horizontal="center" vertical="center"/>
    </xf>
    <xf numFmtId="0" fontId="160" fillId="11" borderId="1" xfId="0" applyFont="1" applyFill="1" applyBorder="1" applyAlignment="1">
      <alignment vertical="center" wrapText="1"/>
    </xf>
    <xf numFmtId="0" fontId="191" fillId="0" borderId="1" xfId="0" applyFont="1" applyBorder="1" applyAlignment="1">
      <alignment horizontal="center" vertical="center" wrapText="1"/>
    </xf>
    <xf numFmtId="0" fontId="187" fillId="0" borderId="31" xfId="0" applyFont="1" applyBorder="1" applyAlignment="1">
      <alignment horizontal="center" vertical="center" wrapText="1"/>
    </xf>
    <xf numFmtId="0" fontId="187" fillId="0" borderId="25" xfId="0" applyFont="1" applyBorder="1" applyAlignment="1">
      <alignment horizontal="center" vertical="center" wrapText="1"/>
    </xf>
    <xf numFmtId="0" fontId="160" fillId="0" borderId="25" xfId="0" applyFont="1" applyBorder="1" applyAlignment="1">
      <alignment vertical="center" wrapText="1"/>
    </xf>
    <xf numFmtId="0" fontId="192" fillId="0" borderId="0" xfId="0" applyFont="1" applyAlignment="1">
      <alignment horizontal="center" vertical="center" wrapText="1"/>
    </xf>
    <xf numFmtId="0" fontId="154" fillId="0" borderId="0" xfId="0" applyFont="1" applyAlignment="1">
      <alignment horizontal="center" vertical="center"/>
    </xf>
    <xf numFmtId="165" fontId="57" fillId="0" borderId="0" xfId="0" applyNumberFormat="1" applyFont="1" applyAlignment="1">
      <alignment horizontal="center" vertical="center"/>
    </xf>
    <xf numFmtId="172" fontId="56" fillId="0" borderId="25" xfId="0" applyNumberFormat="1" applyFont="1" applyBorder="1" applyAlignment="1">
      <alignment horizontal="center" vertical="center" wrapText="1"/>
    </xf>
    <xf numFmtId="172" fontId="56" fillId="0" borderId="1" xfId="0" applyNumberFormat="1" applyFont="1" applyBorder="1" applyAlignment="1">
      <alignment horizontal="center" vertical="center" wrapText="1"/>
    </xf>
    <xf numFmtId="172" fontId="56" fillId="0" borderId="31" xfId="0" applyNumberFormat="1" applyFont="1" applyBorder="1" applyAlignment="1">
      <alignment horizontal="center" vertical="center"/>
    </xf>
    <xf numFmtId="172" fontId="56" fillId="0" borderId="25" xfId="0" applyNumberFormat="1" applyFont="1" applyBorder="1" applyAlignment="1">
      <alignment horizontal="center" vertical="center"/>
    </xf>
    <xf numFmtId="172" fontId="55" fillId="0" borderId="1" xfId="0" applyNumberFormat="1" applyFont="1" applyBorder="1" applyAlignment="1">
      <alignment horizontal="center" vertical="center" wrapText="1"/>
    </xf>
    <xf numFmtId="165" fontId="55" fillId="0" borderId="31" xfId="0" applyNumberFormat="1" applyFont="1" applyBorder="1" applyAlignment="1">
      <alignment horizontal="center" vertical="center"/>
    </xf>
    <xf numFmtId="165" fontId="56" fillId="0" borderId="31" xfId="0" applyNumberFormat="1" applyFont="1" applyBorder="1" applyAlignment="1">
      <alignment horizontal="center" vertical="center" wrapText="1"/>
    </xf>
    <xf numFmtId="165" fontId="56" fillId="0" borderId="25" xfId="0" applyNumberFormat="1" applyFont="1" applyBorder="1" applyAlignment="1">
      <alignment horizontal="center" vertical="center" wrapText="1"/>
    </xf>
    <xf numFmtId="165" fontId="55" fillId="0" borderId="1" xfId="0" applyNumberFormat="1" applyFont="1" applyBorder="1" applyAlignment="1">
      <alignment horizontal="center" wrapText="1"/>
    </xf>
    <xf numFmtId="165" fontId="55" fillId="0" borderId="5" xfId="0" applyNumberFormat="1" applyFont="1" applyBorder="1" applyAlignment="1">
      <alignment horizontal="center" vertical="center" wrapText="1"/>
    </xf>
    <xf numFmtId="165" fontId="55" fillId="0" borderId="36" xfId="0" applyNumberFormat="1" applyFont="1" applyBorder="1" applyAlignment="1">
      <alignment horizontal="center" vertical="center"/>
    </xf>
    <xf numFmtId="0" fontId="189" fillId="0" borderId="1" xfId="0" applyFont="1" applyBorder="1" applyAlignment="1">
      <alignment vertical="center" wrapText="1"/>
    </xf>
    <xf numFmtId="165" fontId="91" fillId="0" borderId="5" xfId="0" applyNumberFormat="1" applyFont="1" applyBorder="1" applyAlignment="1">
      <alignment horizontal="center" vertical="center" wrapText="1"/>
    </xf>
    <xf numFmtId="0" fontId="160" fillId="0" borderId="1" xfId="0" applyFont="1" applyBorder="1" applyAlignment="1">
      <alignment horizontal="justify" vertical="center" wrapText="1"/>
    </xf>
    <xf numFmtId="165" fontId="165" fillId="0" borderId="5" xfId="0" applyNumberFormat="1" applyFont="1" applyBorder="1" applyAlignment="1">
      <alignment horizontal="center" vertical="center" wrapText="1"/>
    </xf>
    <xf numFmtId="0" fontId="0" fillId="5" borderId="11" xfId="0" applyFill="1" applyBorder="1"/>
    <xf numFmtId="0" fontId="12" fillId="0" borderId="25" xfId="0" applyFont="1" applyBorder="1" applyAlignment="1">
      <alignment horizontal="center" vertical="center" wrapText="1"/>
    </xf>
    <xf numFmtId="165" fontId="55" fillId="0" borderId="25" xfId="0" applyNumberFormat="1" applyFont="1" applyBorder="1" applyAlignment="1">
      <alignment horizontal="center" vertical="center"/>
    </xf>
    <xf numFmtId="0" fontId="156" fillId="0" borderId="30" xfId="0" applyFont="1" applyBorder="1" applyAlignment="1">
      <alignment vertical="center" wrapText="1"/>
    </xf>
    <xf numFmtId="0" fontId="139" fillId="0" borderId="0" xfId="13" applyFont="1" applyAlignment="1">
      <alignment horizontal="center" vertical="center" wrapText="1"/>
    </xf>
    <xf numFmtId="0" fontId="55" fillId="0" borderId="25" xfId="13" applyFont="1" applyBorder="1" applyAlignment="1">
      <alignment horizontal="center" vertical="center" wrapText="1"/>
    </xf>
    <xf numFmtId="0" fontId="31" fillId="0" borderId="0" xfId="13" applyFont="1"/>
    <xf numFmtId="0" fontId="21" fillId="0" borderId="0" xfId="0" applyFont="1" applyAlignment="1">
      <alignment vertical="center" wrapText="1"/>
    </xf>
    <xf numFmtId="0" fontId="194" fillId="0" borderId="0" xfId="0" applyFont="1"/>
    <xf numFmtId="0" fontId="23" fillId="0" borderId="1" xfId="0" applyFont="1" applyBorder="1" applyAlignment="1">
      <alignment horizontal="justify" vertical="center" wrapText="1"/>
    </xf>
    <xf numFmtId="0" fontId="55" fillId="0" borderId="25" xfId="0" applyFont="1" applyBorder="1" applyAlignment="1">
      <alignment horizontal="center" vertical="center" wrapText="1"/>
    </xf>
    <xf numFmtId="166" fontId="55"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166" fontId="23" fillId="0" borderId="1" xfId="0" applyNumberFormat="1" applyFont="1" applyBorder="1" applyAlignment="1">
      <alignment horizontal="center" vertical="center" wrapText="1"/>
    </xf>
    <xf numFmtId="166" fontId="55" fillId="0" borderId="25" xfId="0" applyNumberFormat="1" applyFont="1" applyBorder="1" applyAlignment="1">
      <alignment horizontal="center" vertical="center" wrapText="1"/>
    </xf>
    <xf numFmtId="0" fontId="169" fillId="0" borderId="1" xfId="0" applyFont="1" applyBorder="1" applyAlignment="1">
      <alignment horizontal="justify" vertical="center" wrapText="1"/>
    </xf>
    <xf numFmtId="0" fontId="31" fillId="0" borderId="1" xfId="0" applyFont="1" applyBorder="1" applyAlignment="1">
      <alignment horizontal="center" vertical="center" wrapText="1"/>
    </xf>
    <xf numFmtId="0" fontId="31" fillId="0" borderId="25" xfId="0" applyFont="1" applyBorder="1" applyAlignment="1">
      <alignment horizontal="center" vertical="center" wrapText="1"/>
    </xf>
    <xf numFmtId="0" fontId="20" fillId="0" borderId="1" xfId="0" applyFont="1" applyBorder="1" applyAlignment="1">
      <alignment vertical="center" wrapText="1"/>
    </xf>
    <xf numFmtId="0" fontId="25" fillId="0" borderId="25" xfId="13" applyFont="1" applyBorder="1"/>
    <xf numFmtId="3" fontId="25" fillId="0" borderId="25" xfId="13" applyNumberFormat="1" applyFont="1" applyBorder="1" applyAlignment="1">
      <alignment horizontal="center" vertical="center"/>
    </xf>
    <xf numFmtId="0" fontId="25" fillId="0" borderId="25" xfId="13" applyFont="1" applyBorder="1" applyAlignment="1">
      <alignment horizontal="center" vertical="center"/>
    </xf>
    <xf numFmtId="0" fontId="78" fillId="0" borderId="31" xfId="13" applyFont="1" applyBorder="1" applyAlignment="1">
      <alignment horizontal="center" vertical="center" wrapText="1"/>
    </xf>
    <xf numFmtId="0" fontId="86" fillId="0" borderId="25" xfId="108" applyFont="1" applyBorder="1" applyAlignment="1">
      <alignment horizontal="center" vertical="center" wrapText="1"/>
    </xf>
    <xf numFmtId="0" fontId="18" fillId="0" borderId="1" xfId="0" applyFont="1" applyBorder="1" applyAlignment="1">
      <alignment horizontal="center" vertical="center"/>
    </xf>
    <xf numFmtId="0" fontId="18" fillId="0" borderId="25" xfId="0" applyFont="1" applyBorder="1" applyAlignment="1">
      <alignment vertical="center" wrapText="1"/>
    </xf>
    <xf numFmtId="0" fontId="18" fillId="0" borderId="1" xfId="0" applyFont="1" applyBorder="1" applyAlignment="1">
      <alignment vertical="center" wrapText="1"/>
    </xf>
    <xf numFmtId="0" fontId="36" fillId="0" borderId="1" xfId="0" applyFont="1" applyBorder="1" applyAlignment="1">
      <alignment vertical="center" wrapText="1"/>
    </xf>
    <xf numFmtId="0" fontId="20" fillId="0" borderId="5" xfId="0" applyFont="1" applyBorder="1" applyAlignment="1">
      <alignment vertical="center" wrapText="1"/>
    </xf>
    <xf numFmtId="3" fontId="57" fillId="0" borderId="5" xfId="3" applyNumberFormat="1" applyFont="1" applyBorder="1" applyAlignment="1">
      <alignment horizontal="center" vertical="center" wrapText="1"/>
    </xf>
    <xf numFmtId="3" fontId="57" fillId="0" borderId="5" xfId="3" applyNumberFormat="1" applyFont="1" applyBorder="1" applyAlignment="1">
      <alignment horizontal="center" vertical="center"/>
    </xf>
    <xf numFmtId="3" fontId="20" fillId="0" borderId="5" xfId="3" applyNumberFormat="1" applyBorder="1" applyAlignment="1">
      <alignment horizontal="center" vertical="center"/>
    </xf>
    <xf numFmtId="3" fontId="57" fillId="0" borderId="25" xfId="3" applyNumberFormat="1" applyFont="1" applyBorder="1" applyAlignment="1">
      <alignment horizontal="center" vertical="center"/>
    </xf>
    <xf numFmtId="0" fontId="187" fillId="0" borderId="1" xfId="0" applyFont="1" applyBorder="1" applyAlignment="1">
      <alignment vertical="center" wrapText="1"/>
    </xf>
    <xf numFmtId="0" fontId="187" fillId="0" borderId="25" xfId="0" applyFont="1" applyBorder="1" applyAlignment="1">
      <alignment horizontal="left" vertical="center" wrapText="1"/>
    </xf>
    <xf numFmtId="0" fontId="195" fillId="5" borderId="0" xfId="0" applyFont="1" applyFill="1" applyAlignment="1">
      <alignment vertical="center"/>
    </xf>
    <xf numFmtId="0" fontId="172" fillId="0" borderId="1" xfId="0" applyFont="1" applyBorder="1" applyAlignment="1">
      <alignment horizontal="center" vertical="center"/>
    </xf>
    <xf numFmtId="0" fontId="172" fillId="0" borderId="25" xfId="0" applyFont="1" applyBorder="1" applyAlignment="1">
      <alignment horizontal="center" vertical="center"/>
    </xf>
    <xf numFmtId="0" fontId="86" fillId="0" borderId="5" xfId="0" applyFont="1" applyBorder="1" applyAlignment="1">
      <alignment horizontal="center" vertical="center" wrapText="1"/>
    </xf>
    <xf numFmtId="0" fontId="27" fillId="0" borderId="36" xfId="0" applyFont="1" applyBorder="1" applyAlignment="1">
      <alignment horizontal="center" vertical="center" wrapText="1"/>
    </xf>
    <xf numFmtId="0" fontId="25" fillId="0" borderId="1" xfId="0" applyFont="1" applyBorder="1" applyAlignment="1">
      <alignment horizontal="center" wrapText="1"/>
    </xf>
    <xf numFmtId="0" fontId="193" fillId="0" borderId="0" xfId="13" applyFont="1"/>
    <xf numFmtId="0" fontId="159" fillId="5" borderId="0" xfId="13" applyFont="1" applyFill="1" applyAlignment="1">
      <alignment vertical="center"/>
    </xf>
    <xf numFmtId="0" fontId="22" fillId="5" borderId="0" xfId="13" applyFont="1" applyFill="1"/>
    <xf numFmtId="0" fontId="91" fillId="0" borderId="5" xfId="0" applyFont="1" applyBorder="1" applyAlignment="1">
      <alignment vertical="center" wrapText="1"/>
    </xf>
    <xf numFmtId="0" fontId="91" fillId="0" borderId="1" xfId="0" applyFont="1" applyBorder="1" applyAlignment="1">
      <alignment horizontal="justify" vertical="center" wrapText="1"/>
    </xf>
    <xf numFmtId="0" fontId="165" fillId="0" borderId="1" xfId="0" applyFont="1" applyBorder="1" applyAlignment="1">
      <alignment horizontal="justify" vertical="center" wrapText="1"/>
    </xf>
    <xf numFmtId="165" fontId="23" fillId="0" borderId="1" xfId="0" applyNumberFormat="1" applyFont="1" applyBorder="1" applyAlignment="1">
      <alignment horizontal="center" vertical="center"/>
    </xf>
    <xf numFmtId="165" fontId="21" fillId="0" borderId="1" xfId="0" applyNumberFormat="1" applyFont="1" applyBorder="1" applyAlignment="1">
      <alignment horizontal="center" vertical="center" wrapText="1"/>
    </xf>
    <xf numFmtId="165" fontId="23" fillId="0" borderId="1" xfId="0" applyNumberFormat="1" applyFont="1" applyBorder="1" applyAlignment="1">
      <alignment horizontal="center" vertical="center" wrapText="1"/>
    </xf>
    <xf numFmtId="165" fontId="142" fillId="0" borderId="1" xfId="0" applyNumberFormat="1" applyFont="1" applyBorder="1" applyAlignment="1">
      <alignment horizontal="center" vertical="center" wrapText="1"/>
    </xf>
    <xf numFmtId="165" fontId="56" fillId="0" borderId="1" xfId="0" applyNumberFormat="1" applyFont="1" applyBorder="1" applyAlignment="1">
      <alignment horizontal="center" vertical="center"/>
    </xf>
    <xf numFmtId="165" fontId="21" fillId="0" borderId="1" xfId="0" applyNumberFormat="1" applyFont="1" applyBorder="1" applyAlignment="1">
      <alignment horizontal="center"/>
    </xf>
    <xf numFmtId="0" fontId="22" fillId="0" borderId="1" xfId="0" applyFont="1" applyBorder="1" applyAlignment="1">
      <alignment horizontal="center"/>
    </xf>
    <xf numFmtId="1" fontId="77" fillId="0" borderId="25" xfId="0" applyNumberFormat="1" applyFont="1" applyBorder="1" applyAlignment="1">
      <alignment horizontal="center" vertical="center" wrapText="1"/>
    </xf>
    <xf numFmtId="1" fontId="165" fillId="0" borderId="25" xfId="0" applyNumberFormat="1" applyFont="1" applyBorder="1" applyAlignment="1">
      <alignment horizontal="center" vertical="center" wrapText="1"/>
    </xf>
    <xf numFmtId="0" fontId="165" fillId="0" borderId="25" xfId="0" applyFont="1" applyBorder="1"/>
    <xf numFmtId="1" fontId="91" fillId="0" borderId="25" xfId="0" applyNumberFormat="1" applyFont="1" applyBorder="1" applyAlignment="1">
      <alignment horizontal="center" vertical="center" wrapText="1"/>
    </xf>
    <xf numFmtId="165" fontId="91" fillId="0" borderId="25" xfId="0" applyNumberFormat="1" applyFont="1" applyBorder="1" applyAlignment="1">
      <alignment horizontal="center" vertical="center" wrapText="1"/>
    </xf>
    <xf numFmtId="1" fontId="165" fillId="0" borderId="25" xfId="0" applyNumberFormat="1" applyFont="1" applyBorder="1" applyAlignment="1">
      <alignment horizontal="center" vertical="center"/>
    </xf>
    <xf numFmtId="2" fontId="165" fillId="0" borderId="25" xfId="0" applyNumberFormat="1" applyFont="1" applyBorder="1" applyAlignment="1">
      <alignment horizontal="center" vertical="center" wrapText="1"/>
    </xf>
    <xf numFmtId="165" fontId="156" fillId="0" borderId="25" xfId="0" applyNumberFormat="1" applyFont="1" applyBorder="1" applyAlignment="1">
      <alignment horizontal="center" vertical="center" wrapText="1"/>
    </xf>
    <xf numFmtId="165" fontId="25" fillId="0" borderId="25" xfId="0" applyNumberFormat="1" applyFont="1" applyBorder="1" applyAlignment="1">
      <alignment horizontal="center" vertical="center" wrapText="1"/>
    </xf>
    <xf numFmtId="1" fontId="25" fillId="0" borderId="25" xfId="0" applyNumberFormat="1" applyFont="1" applyBorder="1" applyAlignment="1">
      <alignment horizontal="center" vertical="center"/>
    </xf>
    <xf numFmtId="1" fontId="156" fillId="0" borderId="1" xfId="0" applyNumberFormat="1" applyFont="1" applyBorder="1" applyAlignment="1">
      <alignment horizontal="center" vertical="center" wrapText="1"/>
    </xf>
    <xf numFmtId="1" fontId="156" fillId="0" borderId="25" xfId="0" applyNumberFormat="1" applyFont="1" applyBorder="1" applyAlignment="1">
      <alignment horizontal="center" vertical="center" wrapText="1"/>
    </xf>
    <xf numFmtId="1" fontId="25" fillId="0" borderId="25" xfId="0" applyNumberFormat="1" applyFont="1" applyBorder="1" applyAlignment="1">
      <alignment horizontal="center" vertical="center" wrapText="1"/>
    </xf>
    <xf numFmtId="2" fontId="165" fillId="0" borderId="1" xfId="0" applyNumberFormat="1" applyFont="1" applyBorder="1" applyAlignment="1">
      <alignment horizontal="center" vertical="center" wrapText="1"/>
    </xf>
    <xf numFmtId="2" fontId="165" fillId="0" borderId="1" xfId="0" applyNumberFormat="1" applyFont="1" applyBorder="1" applyAlignment="1">
      <alignment horizontal="center" vertical="center"/>
    </xf>
    <xf numFmtId="2" fontId="165" fillId="0" borderId="25" xfId="0" applyNumberFormat="1" applyFont="1" applyBorder="1" applyAlignment="1">
      <alignment horizontal="center" vertical="center"/>
    </xf>
    <xf numFmtId="2" fontId="91" fillId="0" borderId="25" xfId="0" applyNumberFormat="1" applyFont="1" applyBorder="1" applyAlignment="1">
      <alignment horizontal="center" vertical="center" wrapText="1"/>
    </xf>
    <xf numFmtId="0" fontId="142" fillId="11" borderId="1" xfId="0" applyFont="1" applyFill="1" applyBorder="1" applyAlignment="1">
      <alignment horizontal="center" vertical="center"/>
    </xf>
    <xf numFmtId="0" fontId="142" fillId="11" borderId="1" xfId="0" applyFont="1" applyFill="1" applyBorder="1" applyAlignment="1">
      <alignment horizontal="center" vertical="center" wrapText="1"/>
    </xf>
    <xf numFmtId="0" fontId="23" fillId="11" borderId="1" xfId="0" applyFont="1" applyFill="1" applyBorder="1" applyAlignment="1">
      <alignment horizontal="center" vertical="center"/>
    </xf>
    <xf numFmtId="0" fontId="23" fillId="11" borderId="1" xfId="0" applyFont="1" applyFill="1" applyBorder="1" applyAlignment="1">
      <alignment horizontal="center" vertical="center" wrapText="1"/>
    </xf>
    <xf numFmtId="0" fontId="23" fillId="11" borderId="25" xfId="0" applyFont="1" applyFill="1" applyBorder="1" applyAlignment="1">
      <alignment horizontal="center" vertical="center" wrapText="1"/>
    </xf>
    <xf numFmtId="3" fontId="23" fillId="0" borderId="25" xfId="0" applyNumberFormat="1" applyFont="1" applyBorder="1" applyAlignment="1">
      <alignment horizontal="center" vertical="center" wrapText="1"/>
    </xf>
    <xf numFmtId="3" fontId="23" fillId="0" borderId="25" xfId="0" applyNumberFormat="1" applyFont="1" applyBorder="1" applyAlignment="1">
      <alignment horizontal="center" vertical="center"/>
    </xf>
    <xf numFmtId="0" fontId="56" fillId="0" borderId="25" xfId="0" applyFont="1" applyBorder="1" applyAlignment="1">
      <alignment horizontal="center" vertical="center"/>
    </xf>
    <xf numFmtId="0" fontId="55" fillId="0" borderId="25" xfId="0" applyFont="1" applyBorder="1" applyAlignment="1">
      <alignment horizontal="center" vertical="center"/>
    </xf>
    <xf numFmtId="0" fontId="22" fillId="0" borderId="25" xfId="0" applyFont="1" applyBorder="1" applyAlignment="1">
      <alignment horizontal="center"/>
    </xf>
    <xf numFmtId="0" fontId="196" fillId="0" borderId="30" xfId="0" applyFont="1" applyBorder="1" applyAlignment="1">
      <alignment vertical="center" wrapText="1"/>
    </xf>
    <xf numFmtId="3" fontId="56" fillId="4" borderId="25" xfId="0" applyNumberFormat="1" applyFont="1" applyFill="1" applyBorder="1" applyAlignment="1" applyProtection="1">
      <alignment horizontal="center" vertical="center"/>
      <protection hidden="1"/>
    </xf>
    <xf numFmtId="3" fontId="55" fillId="0" borderId="1" xfId="0" applyNumberFormat="1" applyFont="1" applyBorder="1" applyAlignment="1" applyProtection="1">
      <alignment horizontal="center" vertical="center"/>
      <protection hidden="1"/>
    </xf>
    <xf numFmtId="3" fontId="55" fillId="0" borderId="25" xfId="0" applyNumberFormat="1" applyFont="1" applyBorder="1" applyAlignment="1" applyProtection="1">
      <alignment horizontal="center" vertical="center"/>
      <protection hidden="1"/>
    </xf>
    <xf numFmtId="0" fontId="56" fillId="4" borderId="1" xfId="0" applyFont="1" applyFill="1" applyBorder="1" applyAlignment="1" applyProtection="1">
      <alignment horizontal="center" vertical="center"/>
      <protection hidden="1"/>
    </xf>
    <xf numFmtId="0" fontId="56" fillId="4" borderId="25" xfId="0" applyFont="1" applyFill="1" applyBorder="1" applyAlignment="1" applyProtection="1">
      <alignment horizontal="center" vertical="center"/>
      <protection hidden="1"/>
    </xf>
    <xf numFmtId="0" fontId="55" fillId="4" borderId="1" xfId="0" applyFont="1" applyFill="1" applyBorder="1" applyAlignment="1" applyProtection="1">
      <alignment horizontal="center" vertical="center"/>
      <protection hidden="1"/>
    </xf>
    <xf numFmtId="0" fontId="55" fillId="0" borderId="1" xfId="0" applyFont="1" applyBorder="1" applyAlignment="1" applyProtection="1">
      <alignment horizontal="center" vertical="center"/>
      <protection hidden="1"/>
    </xf>
    <xf numFmtId="0" fontId="55" fillId="4" borderId="25" xfId="0" applyFont="1" applyFill="1" applyBorder="1" applyAlignment="1" applyProtection="1">
      <alignment horizontal="center" vertical="center"/>
      <protection hidden="1"/>
    </xf>
    <xf numFmtId="0" fontId="55" fillId="0" borderId="25" xfId="0" applyFont="1" applyBorder="1" applyAlignment="1" applyProtection="1">
      <alignment horizontal="center" vertical="center"/>
      <protection hidden="1"/>
    </xf>
    <xf numFmtId="0" fontId="78" fillId="0" borderId="1" xfId="0" applyFont="1" applyBorder="1" applyAlignment="1">
      <alignment vertical="center"/>
    </xf>
    <xf numFmtId="3" fontId="91" fillId="4" borderId="1" xfId="0" applyNumberFormat="1" applyFont="1" applyFill="1" applyBorder="1" applyAlignment="1" applyProtection="1">
      <alignment horizontal="center" vertical="center"/>
      <protection hidden="1"/>
    </xf>
    <xf numFmtId="3" fontId="165" fillId="4" borderId="1" xfId="0" applyNumberFormat="1" applyFont="1" applyFill="1" applyBorder="1" applyAlignment="1" applyProtection="1">
      <alignment horizontal="center" vertical="center"/>
      <protection hidden="1"/>
    </xf>
    <xf numFmtId="3" fontId="165" fillId="4" borderId="25" xfId="0" applyNumberFormat="1" applyFont="1" applyFill="1" applyBorder="1" applyAlignment="1" applyProtection="1">
      <alignment horizontal="center" vertical="center"/>
      <protection hidden="1"/>
    </xf>
    <xf numFmtId="0" fontId="56" fillId="0" borderId="35" xfId="0" applyFont="1" applyBorder="1" applyAlignment="1">
      <alignment horizontal="left" vertical="center" wrapText="1"/>
    </xf>
    <xf numFmtId="0" fontId="22" fillId="0" borderId="30" xfId="0" applyFont="1" applyBorder="1" applyAlignment="1">
      <alignment horizontal="center" vertical="center"/>
    </xf>
    <xf numFmtId="0" fontId="22" fillId="0" borderId="30" xfId="0" applyFont="1" applyBorder="1" applyAlignment="1">
      <alignment horizontal="center" vertical="center" wrapText="1"/>
    </xf>
    <xf numFmtId="0" fontId="142" fillId="11" borderId="1" xfId="0" applyFont="1" applyFill="1" applyBorder="1" applyAlignment="1">
      <alignment vertical="center"/>
    </xf>
    <xf numFmtId="0" fontId="23" fillId="11" borderId="1" xfId="0" applyFont="1" applyFill="1" applyBorder="1" applyAlignment="1">
      <alignment vertical="center"/>
    </xf>
    <xf numFmtId="3" fontId="56" fillId="0" borderId="1" xfId="0" applyNumberFormat="1" applyFont="1" applyBorder="1" applyAlignment="1">
      <alignment horizontal="center" vertical="center" wrapText="1"/>
    </xf>
    <xf numFmtId="3" fontId="23" fillId="0" borderId="1" xfId="0" applyNumberFormat="1" applyFont="1" applyBorder="1" applyAlignment="1">
      <alignment vertical="center" wrapText="1"/>
    </xf>
    <xf numFmtId="0" fontId="17" fillId="0" borderId="0" xfId="13" applyFont="1" applyAlignment="1">
      <alignment vertical="center"/>
    </xf>
    <xf numFmtId="0" fontId="77" fillId="0" borderId="1" xfId="0" applyFont="1" applyBorder="1" applyAlignment="1">
      <alignment vertical="center"/>
    </xf>
    <xf numFmtId="0" fontId="91" fillId="0" borderId="1" xfId="0" applyFont="1" applyBorder="1" applyAlignment="1">
      <alignment horizontal="left" vertical="center" wrapText="1"/>
    </xf>
    <xf numFmtId="172" fontId="25" fillId="0" borderId="25" xfId="0" applyNumberFormat="1" applyFont="1" applyBorder="1" applyAlignment="1">
      <alignment horizontal="center" vertical="center" wrapText="1"/>
    </xf>
    <xf numFmtId="172" fontId="25" fillId="0" borderId="33" xfId="0" applyNumberFormat="1" applyFont="1" applyBorder="1" applyAlignment="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wrapText="1"/>
    </xf>
    <xf numFmtId="0" fontId="156" fillId="5" borderId="1" xfId="0" applyFont="1" applyFill="1" applyBorder="1" applyAlignment="1">
      <alignment horizontal="center" vertical="center"/>
    </xf>
    <xf numFmtId="0" fontId="170" fillId="51" borderId="3" xfId="0" applyFont="1" applyFill="1" applyBorder="1" applyAlignment="1">
      <alignment vertical="center"/>
    </xf>
    <xf numFmtId="0" fontId="170" fillId="51" borderId="34" xfId="0" applyFont="1" applyFill="1" applyBorder="1" applyAlignment="1">
      <alignment horizontal="center" vertical="center" wrapText="1"/>
    </xf>
    <xf numFmtId="0" fontId="170" fillId="51" borderId="1" xfId="0" applyFont="1" applyFill="1" applyBorder="1" applyAlignment="1">
      <alignment vertical="center" wrapText="1"/>
    </xf>
    <xf numFmtId="0" fontId="25" fillId="5" borderId="1" xfId="0" applyFont="1" applyFill="1" applyBorder="1" applyAlignment="1">
      <alignment vertical="center"/>
    </xf>
    <xf numFmtId="0" fontId="165" fillId="5" borderId="1" xfId="0" applyFont="1" applyFill="1" applyBorder="1" applyAlignment="1">
      <alignment horizontal="center" vertical="center"/>
    </xf>
    <xf numFmtId="0" fontId="170" fillId="51" borderId="3" xfId="0" applyFont="1" applyFill="1" applyBorder="1" applyAlignment="1">
      <alignment horizontal="center" vertical="center"/>
    </xf>
    <xf numFmtId="0" fontId="170" fillId="51" borderId="34" xfId="0" applyFont="1" applyFill="1" applyBorder="1" applyAlignment="1">
      <alignment vertical="center" wrapText="1"/>
    </xf>
    <xf numFmtId="0" fontId="25" fillId="5" borderId="6" xfId="0" applyFont="1" applyFill="1" applyBorder="1" applyAlignment="1">
      <alignment vertical="center"/>
    </xf>
    <xf numFmtId="0" fontId="25" fillId="5" borderId="4" xfId="0" applyFont="1" applyFill="1" applyBorder="1" applyAlignment="1">
      <alignment vertical="center"/>
    </xf>
    <xf numFmtId="0" fontId="170" fillId="51" borderId="1" xfId="0" applyFont="1" applyFill="1" applyBorder="1" applyAlignment="1">
      <alignment horizontal="center" vertical="center" wrapText="1"/>
    </xf>
    <xf numFmtId="0" fontId="170" fillId="51" borderId="1" xfId="0" applyFont="1" applyFill="1" applyBorder="1" applyAlignment="1">
      <alignment vertical="top" wrapText="1"/>
    </xf>
    <xf numFmtId="0" fontId="25" fillId="5" borderId="1" xfId="0" applyFont="1" applyFill="1" applyBorder="1"/>
    <xf numFmtId="0" fontId="170" fillId="51" borderId="3" xfId="0" applyFont="1" applyFill="1" applyBorder="1" applyAlignment="1">
      <alignment vertical="center" wrapText="1"/>
    </xf>
    <xf numFmtId="0" fontId="165" fillId="5" borderId="1" xfId="0" applyFont="1" applyFill="1" applyBorder="1"/>
    <xf numFmtId="0" fontId="91" fillId="51" borderId="34" xfId="0" applyFont="1" applyFill="1" applyBorder="1" applyAlignment="1">
      <alignment horizontal="center" vertical="center" wrapText="1"/>
    </xf>
    <xf numFmtId="0" fontId="91" fillId="51" borderId="34" xfId="0" applyFont="1" applyFill="1" applyBorder="1" applyAlignment="1">
      <alignment vertical="center" wrapText="1"/>
    </xf>
    <xf numFmtId="9" fontId="165" fillId="5" borderId="6" xfId="0" applyNumberFormat="1" applyFont="1" applyFill="1" applyBorder="1" applyAlignment="1">
      <alignment horizontal="center" vertical="center"/>
    </xf>
    <xf numFmtId="9" fontId="165" fillId="5" borderId="4" xfId="0" applyNumberFormat="1" applyFont="1" applyFill="1" applyBorder="1" applyAlignment="1">
      <alignment horizontal="center" vertical="center"/>
    </xf>
    <xf numFmtId="0" fontId="131" fillId="4" borderId="0" xfId="0" applyFont="1" applyFill="1"/>
    <xf numFmtId="0" fontId="55" fillId="0" borderId="0" xfId="0" applyFont="1" applyAlignment="1">
      <alignment horizontal="center" vertical="center" wrapText="1"/>
    </xf>
    <xf numFmtId="0" fontId="4" fillId="0" borderId="25" xfId="0" applyFont="1" applyBorder="1"/>
    <xf numFmtId="0" fontId="18" fillId="0" borderId="25" xfId="0" applyFont="1" applyBorder="1" applyAlignment="1">
      <alignment horizontal="center" vertical="center"/>
    </xf>
    <xf numFmtId="0" fontId="31" fillId="0" borderId="1" xfId="13" applyFont="1" applyBorder="1" applyAlignment="1">
      <alignment horizontal="center" vertical="center" wrapText="1"/>
    </xf>
    <xf numFmtId="0" fontId="31" fillId="0" borderId="32" xfId="13" applyFont="1" applyBorder="1" applyAlignment="1">
      <alignment horizontal="center" vertical="center" wrapText="1"/>
    </xf>
    <xf numFmtId="0" fontId="31" fillId="0" borderId="31" xfId="13" applyFont="1" applyBorder="1" applyAlignment="1">
      <alignment horizontal="center" vertical="center" wrapText="1"/>
    </xf>
    <xf numFmtId="0" fontId="31" fillId="0" borderId="25" xfId="13" applyFont="1" applyBorder="1" applyAlignment="1">
      <alignment horizontal="center" vertical="center" wrapText="1"/>
    </xf>
    <xf numFmtId="0" fontId="31" fillId="0" borderId="1" xfId="13" applyFont="1" applyBorder="1" applyAlignment="1">
      <alignment horizontal="center" vertical="center"/>
    </xf>
    <xf numFmtId="0" fontId="65" fillId="0" borderId="25" xfId="0" applyFont="1" applyBorder="1" applyAlignment="1">
      <alignment horizontal="center" vertical="center"/>
    </xf>
    <xf numFmtId="0" fontId="65" fillId="0" borderId="1" xfId="0" applyFont="1" applyBorder="1" applyAlignment="1">
      <alignment horizontal="center" vertical="center" wrapText="1"/>
    </xf>
    <xf numFmtId="0" fontId="65" fillId="0" borderId="1" xfId="0" applyFont="1" applyBorder="1" applyAlignment="1">
      <alignment horizontal="center" vertical="center"/>
    </xf>
    <xf numFmtId="0" fontId="64" fillId="0" borderId="1" xfId="0" applyFont="1" applyBorder="1" applyAlignment="1">
      <alignment horizontal="center" vertical="center" wrapText="1"/>
    </xf>
    <xf numFmtId="0" fontId="65" fillId="0" borderId="25" xfId="0" applyFont="1" applyBorder="1" applyAlignment="1">
      <alignment horizontal="center" vertical="center" wrapText="1"/>
    </xf>
    <xf numFmtId="0" fontId="185" fillId="0" borderId="25" xfId="0" applyFont="1" applyBorder="1" applyAlignment="1">
      <alignment horizontal="center"/>
    </xf>
    <xf numFmtId="0" fontId="169" fillId="0" borderId="3" xfId="0" applyFont="1" applyBorder="1" applyAlignment="1">
      <alignment horizontal="center" vertical="center" wrapText="1"/>
    </xf>
    <xf numFmtId="0" fontId="169" fillId="0" borderId="1" xfId="0" applyFont="1" applyBorder="1" applyAlignment="1">
      <alignment horizontal="center" vertical="center" wrapText="1"/>
    </xf>
    <xf numFmtId="0" fontId="31" fillId="0" borderId="3" xfId="0" applyFont="1" applyBorder="1" applyAlignment="1">
      <alignment horizontal="center" vertical="center"/>
    </xf>
    <xf numFmtId="0" fontId="31" fillId="0" borderId="31" xfId="0" applyFont="1" applyBorder="1" applyAlignment="1">
      <alignment horizontal="center" vertical="center"/>
    </xf>
    <xf numFmtId="0" fontId="31" fillId="0" borderId="25" xfId="0" applyFont="1" applyBorder="1" applyAlignment="1">
      <alignment horizontal="center" vertical="center"/>
    </xf>
    <xf numFmtId="0" fontId="87" fillId="0" borderId="32" xfId="0" applyFont="1" applyBorder="1" applyAlignment="1">
      <alignment horizontal="center" vertical="center" wrapText="1"/>
    </xf>
    <xf numFmtId="0" fontId="87" fillId="0" borderId="31" xfId="0" applyFont="1" applyBorder="1" applyAlignment="1">
      <alignment horizontal="center" vertical="center" wrapText="1"/>
    </xf>
    <xf numFmtId="0" fontId="12" fillId="0" borderId="34" xfId="0" applyFont="1" applyBorder="1" applyAlignment="1">
      <alignment horizontal="center" vertical="center" wrapText="1"/>
    </xf>
    <xf numFmtId="0" fontId="3" fillId="0" borderId="1" xfId="0" applyFont="1" applyBorder="1" applyAlignment="1">
      <alignment wrapText="1"/>
    </xf>
    <xf numFmtId="0" fontId="200" fillId="0" borderId="0" xfId="7" applyFont="1"/>
    <xf numFmtId="0" fontId="199" fillId="0" borderId="0" xfId="0" applyFont="1" applyAlignment="1">
      <alignment horizontal="left" vertical="center" wrapText="1"/>
    </xf>
    <xf numFmtId="0" fontId="165" fillId="0" borderId="25" xfId="0" applyFont="1" applyBorder="1" applyAlignment="1">
      <alignment horizontal="center" vertical="center"/>
    </xf>
    <xf numFmtId="0" fontId="132" fillId="11" borderId="31" xfId="0" applyFont="1" applyFill="1" applyBorder="1" applyAlignment="1">
      <alignment vertical="center" wrapText="1"/>
    </xf>
    <xf numFmtId="0" fontId="132" fillId="0" borderId="31" xfId="0" applyFont="1" applyBorder="1" applyAlignment="1">
      <alignment vertical="center" wrapText="1"/>
    </xf>
    <xf numFmtId="0" fontId="128" fillId="11" borderId="0" xfId="0" applyFont="1" applyFill="1" applyAlignment="1">
      <alignment vertical="center" wrapText="1"/>
    </xf>
    <xf numFmtId="0" fontId="25" fillId="0" borderId="25" xfId="0" applyFont="1" applyBorder="1" applyAlignment="1">
      <alignment horizontal="center" vertical="center" wrapText="1"/>
    </xf>
    <xf numFmtId="0" fontId="161" fillId="0" borderId="0" xfId="0" applyFont="1" applyAlignment="1">
      <alignment vertical="center" wrapText="1"/>
    </xf>
    <xf numFmtId="0" fontId="50" fillId="0" borderId="0" xfId="0" applyFont="1" applyAlignment="1">
      <alignment vertical="center" wrapText="1"/>
    </xf>
    <xf numFmtId="0" fontId="130" fillId="0" borderId="0" xfId="0" applyFont="1" applyAlignment="1">
      <alignment vertical="center" wrapText="1"/>
    </xf>
    <xf numFmtId="0" fontId="165" fillId="0" borderId="0" xfId="0" applyFont="1"/>
    <xf numFmtId="0" fontId="132" fillId="0" borderId="25" xfId="0" applyFont="1" applyBorder="1" applyAlignment="1">
      <alignment horizontal="center" vertical="center" wrapText="1"/>
    </xf>
    <xf numFmtId="0" fontId="129" fillId="0" borderId="31" xfId="0" applyFont="1" applyBorder="1" applyAlignment="1">
      <alignment vertical="center" wrapText="1"/>
    </xf>
    <xf numFmtId="0" fontId="91" fillId="0" borderId="25" xfId="0" applyFont="1" applyBorder="1" applyAlignment="1">
      <alignment horizontal="center" vertical="center"/>
    </xf>
    <xf numFmtId="0" fontId="156" fillId="0" borderId="25" xfId="0" applyFont="1" applyBorder="1" applyAlignment="1">
      <alignment horizontal="center" vertical="center"/>
    </xf>
    <xf numFmtId="0" fontId="77" fillId="0" borderId="25" xfId="0" applyFont="1" applyBorder="1" applyAlignment="1">
      <alignment horizontal="center" vertical="center"/>
    </xf>
    <xf numFmtId="0" fontId="128" fillId="0" borderId="31" xfId="0" applyFont="1" applyBorder="1" applyAlignment="1">
      <alignment vertical="center" wrapText="1"/>
    </xf>
    <xf numFmtId="0" fontId="140" fillId="0" borderId="0" xfId="13" applyFont="1"/>
    <xf numFmtId="0" fontId="57" fillId="0" borderId="0" xfId="13" applyFont="1"/>
    <xf numFmtId="0" fontId="201" fillId="0" borderId="1" xfId="13" applyFont="1" applyBorder="1" applyAlignment="1">
      <alignment horizontal="center" vertical="center" wrapText="1"/>
    </xf>
    <xf numFmtId="0" fontId="202" fillId="0" borderId="0" xfId="13" applyFont="1" applyAlignment="1">
      <alignment horizontal="center" vertical="center" wrapText="1"/>
    </xf>
    <xf numFmtId="166" fontId="203" fillId="0" borderId="0" xfId="13" applyNumberFormat="1" applyFont="1" applyAlignment="1">
      <alignment horizontal="center" vertical="center" wrapText="1"/>
    </xf>
    <xf numFmtId="0" fontId="203" fillId="0" borderId="0" xfId="0" applyFont="1" applyAlignment="1">
      <alignment horizontal="center" vertical="center"/>
    </xf>
    <xf numFmtId="0" fontId="202" fillId="0" borderId="0" xfId="13" applyFont="1" applyAlignment="1">
      <alignment horizontal="center" vertical="center"/>
    </xf>
    <xf numFmtId="0" fontId="204" fillId="0" borderId="0" xfId="13" applyFont="1" applyAlignment="1">
      <alignment horizontal="center" vertical="center" wrapText="1"/>
    </xf>
    <xf numFmtId="166" fontId="205" fillId="0" borderId="0" xfId="13" applyNumberFormat="1" applyFont="1" applyAlignment="1">
      <alignment horizontal="center" vertical="center"/>
    </xf>
    <xf numFmtId="166" fontId="202" fillId="0" borderId="0" xfId="13" applyNumberFormat="1" applyFont="1" applyAlignment="1">
      <alignment horizontal="center" vertical="center"/>
    </xf>
    <xf numFmtId="0" fontId="7" fillId="0" borderId="0" xfId="13" applyAlignment="1">
      <alignment horizontal="center" vertical="center"/>
    </xf>
    <xf numFmtId="169" fontId="202" fillId="0" borderId="0" xfId="13" applyNumberFormat="1" applyFont="1" applyAlignment="1">
      <alignment horizontal="center" vertical="center"/>
    </xf>
    <xf numFmtId="0" fontId="131" fillId="0" borderId="0" xfId="0" applyFont="1" applyAlignment="1">
      <alignment horizontal="center" vertical="center"/>
    </xf>
    <xf numFmtId="0" fontId="16" fillId="0" borderId="0" xfId="13" applyFont="1" applyAlignment="1">
      <alignment horizontal="center" vertical="center"/>
    </xf>
    <xf numFmtId="0" fontId="132" fillId="11" borderId="25" xfId="0" applyFont="1" applyFill="1" applyBorder="1" applyAlignment="1">
      <alignment vertical="center" wrapText="1"/>
    </xf>
    <xf numFmtId="0" fontId="197" fillId="0" borderId="0" xfId="0" applyFont="1" applyAlignment="1">
      <alignment horizontal="left" vertical="center" wrapText="1"/>
    </xf>
    <xf numFmtId="0" fontId="198" fillId="0" borderId="0" xfId="0" applyFont="1" applyAlignment="1">
      <alignment horizontal="left" vertical="center" wrapText="1"/>
    </xf>
    <xf numFmtId="0" fontId="88" fillId="0" borderId="0" xfId="13" applyFont="1"/>
    <xf numFmtId="0" fontId="198" fillId="5" borderId="0" xfId="0" applyFont="1" applyFill="1" applyAlignment="1">
      <alignment horizontal="left" vertical="center" wrapText="1"/>
    </xf>
    <xf numFmtId="0" fontId="178" fillId="5" borderId="0" xfId="13" applyFont="1" applyFill="1" applyAlignment="1">
      <alignment vertical="center"/>
    </xf>
    <xf numFmtId="0" fontId="206" fillId="0" borderId="25" xfId="0" applyFont="1" applyBorder="1" applyAlignment="1">
      <alignment horizontal="left" vertical="center" wrapText="1"/>
    </xf>
    <xf numFmtId="0" fontId="198" fillId="0" borderId="25" xfId="0" applyFont="1" applyBorder="1" applyAlignment="1">
      <alignment horizontal="left" vertical="center" wrapText="1"/>
    </xf>
    <xf numFmtId="0" fontId="138" fillId="0" borderId="0" xfId="13" applyFont="1"/>
    <xf numFmtId="0" fontId="138" fillId="0" borderId="25" xfId="0" applyFont="1" applyBorder="1" applyAlignment="1">
      <alignment vertical="center" wrapText="1"/>
    </xf>
    <xf numFmtId="0" fontId="0" fillId="5" borderId="0" xfId="0" applyFill="1" applyAlignment="1">
      <alignment vertical="center"/>
    </xf>
    <xf numFmtId="0" fontId="55" fillId="0" borderId="0" xfId="0" applyFont="1" applyAlignment="1">
      <alignment vertical="center" wrapText="1"/>
    </xf>
    <xf numFmtId="0" fontId="18" fillId="0" borderId="25" xfId="0" applyFont="1" applyBorder="1" applyAlignment="1">
      <alignment horizontal="center" vertical="center" wrapText="1"/>
    </xf>
    <xf numFmtId="0" fontId="31" fillId="4" borderId="25" xfId="0" applyFont="1" applyFill="1" applyBorder="1" applyAlignment="1">
      <alignment horizontal="center" vertical="center"/>
    </xf>
    <xf numFmtId="165" fontId="22" fillId="0" borderId="25" xfId="0" applyNumberFormat="1" applyFont="1" applyBorder="1" applyAlignment="1">
      <alignment horizontal="center" vertical="center"/>
    </xf>
    <xf numFmtId="0" fontId="21" fillId="4" borderId="25" xfId="0" applyFont="1" applyFill="1" applyBorder="1" applyAlignment="1">
      <alignment horizontal="center" vertical="center"/>
    </xf>
    <xf numFmtId="3" fontId="90" fillId="0" borderId="25" xfId="0" applyNumberFormat="1" applyFont="1" applyBorder="1" applyAlignment="1">
      <alignment horizontal="center" vertical="center" wrapText="1"/>
    </xf>
    <xf numFmtId="0" fontId="90" fillId="0" borderId="25" xfId="0" applyFont="1" applyBorder="1" applyAlignment="1">
      <alignment horizontal="center" vertical="center" wrapText="1"/>
    </xf>
    <xf numFmtId="3" fontId="132" fillId="0" borderId="25" xfId="0" applyNumberFormat="1" applyFont="1" applyBorder="1" applyAlignment="1">
      <alignment horizontal="center" vertical="center" wrapText="1"/>
    </xf>
    <xf numFmtId="0" fontId="138" fillId="0" borderId="1" xfId="0" applyFont="1" applyBorder="1" applyAlignment="1">
      <alignment vertical="center" wrapText="1"/>
    </xf>
    <xf numFmtId="0" fontId="209" fillId="0" borderId="0" xfId="13" applyFont="1" applyAlignment="1">
      <alignment horizontal="center" vertical="center"/>
    </xf>
    <xf numFmtId="0" fontId="88" fillId="48" borderId="0" xfId="13" applyFont="1" applyFill="1"/>
    <xf numFmtId="0" fontId="88" fillId="48" borderId="0" xfId="0" applyFont="1" applyFill="1"/>
    <xf numFmtId="0" fontId="138" fillId="0" borderId="0" xfId="13" applyFont="1" applyAlignment="1">
      <alignment horizontal="left" vertical="center"/>
    </xf>
    <xf numFmtId="0" fontId="178" fillId="0" borderId="25" xfId="13" applyFont="1" applyBorder="1" applyAlignment="1">
      <alignment vertical="center"/>
    </xf>
    <xf numFmtId="0" fontId="212" fillId="0" borderId="0" xfId="0" applyFont="1" applyAlignment="1">
      <alignment horizontal="center" vertical="center" wrapText="1"/>
    </xf>
    <xf numFmtId="0" fontId="212" fillId="0" borderId="0" xfId="0" applyFont="1"/>
    <xf numFmtId="0" fontId="212" fillId="0" borderId="0" xfId="0" applyFont="1" applyAlignment="1">
      <alignment horizontal="center" vertical="center"/>
    </xf>
    <xf numFmtId="0" fontId="202" fillId="0" borderId="0" xfId="0" applyFont="1" applyAlignment="1">
      <alignment horizontal="center" vertical="center"/>
    </xf>
    <xf numFmtId="0" fontId="165" fillId="0" borderId="0" xfId="0" applyFont="1" applyAlignment="1">
      <alignment vertical="center" wrapText="1"/>
    </xf>
    <xf numFmtId="0" fontId="25" fillId="0" borderId="0" xfId="0" applyFont="1" applyAlignment="1">
      <alignment horizontal="left" wrapText="1"/>
    </xf>
    <xf numFmtId="0" fontId="138" fillId="0" borderId="0" xfId="0" applyFont="1" applyAlignment="1">
      <alignment vertical="center" wrapText="1"/>
    </xf>
    <xf numFmtId="0" fontId="202" fillId="0" borderId="0" xfId="0" applyFont="1"/>
    <xf numFmtId="0" fontId="136" fillId="0" borderId="0" xfId="0" applyFont="1" applyAlignment="1">
      <alignment horizontal="center" vertical="center" wrapText="1"/>
    </xf>
    <xf numFmtId="0" fontId="213" fillId="0" borderId="0" xfId="0" applyFont="1" applyAlignment="1">
      <alignment horizontal="center" vertical="center"/>
    </xf>
    <xf numFmtId="0" fontId="213" fillId="0" borderId="0" xfId="0" applyFont="1" applyAlignment="1">
      <alignment horizontal="center" vertical="center" wrapText="1"/>
    </xf>
    <xf numFmtId="1" fontId="165" fillId="0" borderId="0" xfId="0" applyNumberFormat="1" applyFont="1" applyAlignment="1">
      <alignment horizontal="center" vertical="center" wrapText="1"/>
    </xf>
    <xf numFmtId="165" fontId="22" fillId="0" borderId="25" xfId="0" applyNumberFormat="1" applyFont="1" applyBorder="1" applyAlignment="1">
      <alignment horizontal="center" vertical="center" wrapText="1"/>
    </xf>
    <xf numFmtId="165" fontId="25" fillId="0" borderId="25" xfId="0" applyNumberFormat="1" applyFont="1" applyBorder="1"/>
    <xf numFmtId="165" fontId="25" fillId="0" borderId="25" xfId="0" applyNumberFormat="1" applyFont="1" applyBorder="1" applyAlignment="1">
      <alignment horizontal="center" vertical="center"/>
    </xf>
    <xf numFmtId="165" fontId="202" fillId="0" borderId="0" xfId="0" applyNumberFormat="1" applyFont="1" applyAlignment="1">
      <alignment horizontal="center" vertical="center" wrapText="1"/>
    </xf>
    <xf numFmtId="165" fontId="203" fillId="0" borderId="0" xfId="0" applyNumberFormat="1" applyFont="1" applyAlignment="1">
      <alignment horizontal="center" vertical="center" wrapText="1"/>
    </xf>
    <xf numFmtId="0" fontId="214" fillId="0" borderId="0" xfId="0" applyFont="1" applyAlignment="1">
      <alignment horizontal="center" vertical="center" wrapText="1"/>
    </xf>
    <xf numFmtId="1" fontId="78" fillId="0" borderId="0" xfId="0" applyNumberFormat="1" applyFont="1" applyAlignment="1">
      <alignment horizontal="center" vertical="center" wrapText="1"/>
    </xf>
    <xf numFmtId="0" fontId="20" fillId="5" borderId="0" xfId="0" applyFont="1" applyFill="1" applyAlignment="1">
      <alignment vertical="center" wrapText="1"/>
    </xf>
    <xf numFmtId="0" fontId="165" fillId="0" borderId="25" xfId="0" applyFont="1" applyBorder="1" applyAlignment="1">
      <alignment horizontal="center"/>
    </xf>
    <xf numFmtId="1" fontId="78" fillId="0" borderId="25" xfId="0" applyNumberFormat="1" applyFont="1" applyBorder="1" applyAlignment="1">
      <alignment horizontal="center" vertical="center" wrapText="1"/>
    </xf>
    <xf numFmtId="1" fontId="165" fillId="0" borderId="25" xfId="0" applyNumberFormat="1" applyFont="1" applyBorder="1"/>
    <xf numFmtId="0" fontId="215" fillId="0" borderId="0" xfId="0" applyFont="1" applyAlignment="1">
      <alignment horizontal="center" vertical="center" wrapText="1"/>
    </xf>
    <xf numFmtId="0" fontId="202" fillId="0" borderId="0" xfId="10" applyFont="1" applyAlignment="1">
      <alignment horizontal="center" vertical="center" wrapText="1"/>
    </xf>
    <xf numFmtId="0" fontId="169" fillId="0" borderId="25" xfId="0" applyFont="1" applyBorder="1" applyAlignment="1">
      <alignment horizontal="center" vertical="center" wrapText="1"/>
    </xf>
    <xf numFmtId="0" fontId="5" fillId="0" borderId="25" xfId="0" applyFont="1" applyBorder="1" applyAlignment="1">
      <alignment horizontal="center" vertical="center"/>
    </xf>
    <xf numFmtId="3" fontId="55" fillId="0" borderId="25" xfId="0" applyNumberFormat="1" applyFont="1" applyBorder="1" applyAlignment="1">
      <alignment horizontal="center" vertical="center" wrapText="1"/>
    </xf>
    <xf numFmtId="0" fontId="86" fillId="0" borderId="25" xfId="0" applyFont="1" applyBorder="1" applyAlignment="1">
      <alignment horizontal="center" vertical="center"/>
    </xf>
    <xf numFmtId="0" fontId="203" fillId="0" borderId="0" xfId="0" applyFont="1" applyAlignment="1">
      <alignment horizontal="center" vertical="center" wrapText="1"/>
    </xf>
    <xf numFmtId="0" fontId="202" fillId="0" borderId="0" xfId="0" applyFont="1" applyAlignment="1">
      <alignment horizontal="center"/>
    </xf>
    <xf numFmtId="0" fontId="202" fillId="0" borderId="0" xfId="0" applyFont="1" applyAlignment="1">
      <alignment horizontal="center" vertical="center" wrapText="1"/>
    </xf>
    <xf numFmtId="0" fontId="156" fillId="5" borderId="25" xfId="0" applyFont="1" applyFill="1" applyBorder="1" applyAlignment="1">
      <alignment horizontal="center" vertical="center"/>
    </xf>
    <xf numFmtId="0" fontId="165" fillId="5" borderId="25" xfId="0" applyFont="1" applyFill="1" applyBorder="1" applyAlignment="1">
      <alignment horizontal="center" vertical="center"/>
    </xf>
    <xf numFmtId="0" fontId="165" fillId="5" borderId="25" xfId="0" applyFont="1" applyFill="1" applyBorder="1"/>
    <xf numFmtId="3" fontId="182" fillId="0" borderId="25" xfId="0" applyNumberFormat="1" applyFont="1" applyBorder="1" applyAlignment="1">
      <alignment horizontal="center" vertical="center" wrapText="1"/>
    </xf>
    <xf numFmtId="0" fontId="23" fillId="0" borderId="25" xfId="13" applyFont="1" applyBorder="1" applyAlignment="1">
      <alignment horizontal="justify" vertical="center" wrapText="1"/>
    </xf>
    <xf numFmtId="166" fontId="22" fillId="0" borderId="25" xfId="13" applyNumberFormat="1" applyFont="1" applyBorder="1" applyAlignment="1">
      <alignment horizontal="center" vertical="center" wrapText="1"/>
    </xf>
    <xf numFmtId="0" fontId="131" fillId="0" borderId="1" xfId="108" applyFont="1" applyBorder="1" applyAlignment="1">
      <alignment vertical="center" wrapText="1"/>
    </xf>
    <xf numFmtId="0" fontId="131" fillId="0" borderId="31" xfId="13" applyFont="1" applyBorder="1" applyAlignment="1">
      <alignment horizontal="center" vertical="center" wrapText="1"/>
    </xf>
    <xf numFmtId="1" fontId="131" fillId="0" borderId="25" xfId="13" applyNumberFormat="1" applyFont="1" applyBorder="1" applyAlignment="1">
      <alignment horizontal="center" vertical="center" wrapText="1"/>
    </xf>
    <xf numFmtId="1" fontId="131" fillId="0" borderId="31" xfId="13" applyNumberFormat="1" applyFont="1" applyBorder="1" applyAlignment="1">
      <alignment horizontal="center" vertical="center" wrapText="1"/>
    </xf>
    <xf numFmtId="0" fontId="22" fillId="48" borderId="0" xfId="13" applyFont="1" applyFill="1"/>
    <xf numFmtId="0" fontId="138" fillId="6" borderId="0" xfId="13" applyFont="1" applyFill="1"/>
    <xf numFmtId="0" fontId="37" fillId="0" borderId="25" xfId="13" applyFont="1" applyBorder="1" applyAlignment="1">
      <alignment vertical="center"/>
    </xf>
    <xf numFmtId="0" fontId="206" fillId="48" borderId="25" xfId="0" applyFont="1" applyFill="1" applyBorder="1" applyAlignment="1">
      <alignment horizontal="left" vertical="center" wrapText="1"/>
    </xf>
    <xf numFmtId="0" fontId="212" fillId="0" borderId="0" xfId="13" applyFont="1" applyAlignment="1">
      <alignment horizontal="center" vertical="center"/>
    </xf>
    <xf numFmtId="0" fontId="142" fillId="5" borderId="11" xfId="13" applyFont="1" applyFill="1" applyBorder="1" applyAlignment="1">
      <alignment vertical="center" wrapText="1"/>
    </xf>
    <xf numFmtId="0" fontId="23" fillId="0" borderId="0" xfId="13" applyFont="1" applyAlignment="1">
      <alignment horizontal="justify" vertical="center" wrapText="1"/>
    </xf>
    <xf numFmtId="166" fontId="55" fillId="0" borderId="0" xfId="13" applyNumberFormat="1" applyFont="1" applyAlignment="1">
      <alignment horizontal="center" vertical="center" wrapText="1"/>
    </xf>
    <xf numFmtId="0" fontId="23" fillId="0" borderId="25" xfId="13" applyFont="1" applyBorder="1" applyAlignment="1">
      <alignment horizontal="center" vertical="center" wrapText="1"/>
    </xf>
    <xf numFmtId="0" fontId="142" fillId="5" borderId="0" xfId="13" applyFont="1" applyFill="1" applyAlignment="1">
      <alignment vertical="center" wrapText="1"/>
    </xf>
    <xf numFmtId="0" fontId="138" fillId="0" borderId="1" xfId="108" applyFont="1" applyBorder="1" applyAlignment="1">
      <alignment vertical="center" wrapText="1"/>
    </xf>
    <xf numFmtId="0" fontId="78" fillId="0" borderId="25" xfId="13" applyFont="1" applyBorder="1" applyAlignment="1">
      <alignment horizontal="center" vertical="center" wrapText="1"/>
    </xf>
    <xf numFmtId="0" fontId="162" fillId="0" borderId="1" xfId="0" applyFont="1" applyBorder="1" applyAlignment="1">
      <alignment vertical="center" wrapText="1"/>
    </xf>
    <xf numFmtId="0" fontId="216" fillId="0" borderId="25" xfId="0" applyFont="1" applyBorder="1" applyAlignment="1">
      <alignment horizontal="left" vertical="center"/>
    </xf>
    <xf numFmtId="0" fontId="216" fillId="48" borderId="25" xfId="0" applyFont="1" applyFill="1" applyBorder="1" applyAlignment="1">
      <alignment horizontal="left" vertical="center" wrapText="1"/>
    </xf>
    <xf numFmtId="0" fontId="50" fillId="48" borderId="0" xfId="13" applyFont="1" applyFill="1" applyAlignment="1">
      <alignment vertical="center"/>
    </xf>
    <xf numFmtId="0" fontId="55" fillId="0" borderId="33" xfId="13" applyFont="1" applyBorder="1" applyAlignment="1">
      <alignment horizontal="center" vertical="center" wrapText="1"/>
    </xf>
    <xf numFmtId="0" fontId="131" fillId="0" borderId="31" xfId="13" applyFont="1" applyBorder="1" applyAlignment="1">
      <alignment vertical="center" wrapText="1"/>
    </xf>
    <xf numFmtId="0" fontId="217" fillId="0" borderId="0" xfId="13" applyFont="1" applyAlignment="1">
      <alignment horizontal="center" vertical="center"/>
    </xf>
    <xf numFmtId="0" fontId="138" fillId="0" borderId="0" xfId="0" applyFont="1" applyAlignment="1">
      <alignment vertical="center"/>
    </xf>
    <xf numFmtId="0" fontId="50" fillId="5" borderId="0" xfId="0" applyFont="1" applyFill="1" applyAlignment="1">
      <alignment horizontal="left" vertical="center"/>
    </xf>
    <xf numFmtId="0" fontId="165" fillId="0" borderId="0" xfId="0" applyFont="1" applyAlignment="1">
      <alignment horizontal="center" vertical="center" wrapText="1"/>
    </xf>
    <xf numFmtId="0" fontId="88" fillId="0" borderId="0" xfId="0" applyFont="1"/>
    <xf numFmtId="9" fontId="212" fillId="0" borderId="0" xfId="0" applyNumberFormat="1" applyFont="1"/>
    <xf numFmtId="0" fontId="215" fillId="0" borderId="0" xfId="0" applyFont="1" applyAlignment="1">
      <alignment horizontal="center"/>
    </xf>
    <xf numFmtId="0" fontId="215" fillId="0" borderId="0" xfId="0" applyFont="1"/>
    <xf numFmtId="0" fontId="209" fillId="0" borderId="0" xfId="0" applyFont="1"/>
    <xf numFmtId="3" fontId="215" fillId="4" borderId="0" xfId="0" applyNumberFormat="1" applyFont="1" applyFill="1" applyAlignment="1" applyProtection="1">
      <alignment horizontal="center" vertical="center"/>
      <protection hidden="1"/>
    </xf>
    <xf numFmtId="3" fontId="215" fillId="0" borderId="0" xfId="0" applyNumberFormat="1" applyFont="1" applyAlignment="1" applyProtection="1">
      <alignment horizontal="center" vertical="center"/>
      <protection hidden="1"/>
    </xf>
    <xf numFmtId="0" fontId="215" fillId="4" borderId="0" xfId="0" applyFont="1" applyFill="1" applyAlignment="1">
      <alignment horizontal="left" vertical="center" wrapText="1"/>
    </xf>
    <xf numFmtId="1" fontId="202" fillId="0" borderId="0" xfId="0" applyNumberFormat="1" applyFont="1" applyAlignment="1">
      <alignment horizontal="center" vertical="center" wrapText="1"/>
    </xf>
    <xf numFmtId="0" fontId="202" fillId="4" borderId="0" xfId="0" applyFont="1" applyFill="1"/>
    <xf numFmtId="0" fontId="204" fillId="0" borderId="0" xfId="0" applyFont="1" applyAlignment="1">
      <alignment horizontal="center" vertical="center" wrapText="1"/>
    </xf>
    <xf numFmtId="0" fontId="212" fillId="0" borderId="0" xfId="0" applyFont="1" applyAlignment="1">
      <alignment wrapText="1"/>
    </xf>
    <xf numFmtId="3" fontId="202" fillId="0" borderId="0" xfId="0" applyNumberFormat="1" applyFont="1"/>
    <xf numFmtId="0" fontId="212" fillId="0" borderId="25" xfId="0" applyFont="1" applyBorder="1"/>
    <xf numFmtId="1" fontId="202" fillId="0" borderId="0" xfId="0" applyNumberFormat="1" applyFont="1" applyAlignment="1">
      <alignment horizontal="center" vertical="center"/>
    </xf>
    <xf numFmtId="1" fontId="202" fillId="0" borderId="0" xfId="0" applyNumberFormat="1" applyFont="1"/>
    <xf numFmtId="0" fontId="170" fillId="5" borderId="1" xfId="0" applyFont="1" applyFill="1" applyBorder="1" applyAlignment="1">
      <alignment vertical="center" wrapText="1"/>
    </xf>
    <xf numFmtId="0" fontId="170" fillId="5" borderId="25" xfId="0" applyFont="1" applyFill="1" applyBorder="1" applyAlignment="1">
      <alignment vertical="center" wrapText="1"/>
    </xf>
    <xf numFmtId="0" fontId="55" fillId="0" borderId="1" xfId="0" applyFont="1" applyBorder="1" applyAlignment="1">
      <alignment vertical="center" wrapText="1"/>
    </xf>
    <xf numFmtId="0" fontId="131" fillId="0" borderId="0" xfId="13" applyFont="1" applyAlignment="1">
      <alignment horizontal="center" vertical="center"/>
    </xf>
    <xf numFmtId="0" fontId="131" fillId="0" borderId="0" xfId="13" applyFont="1" applyAlignment="1">
      <alignment horizontal="left" vertical="center"/>
    </xf>
    <xf numFmtId="0" fontId="197" fillId="0" borderId="0" xfId="13" applyFont="1" applyAlignment="1">
      <alignment horizontal="justify" vertical="center" wrapText="1"/>
    </xf>
    <xf numFmtId="2" fontId="25" fillId="0" borderId="25" xfId="0" applyNumberFormat="1" applyFont="1" applyBorder="1" applyAlignment="1">
      <alignment horizontal="center" vertical="center" wrapText="1"/>
    </xf>
    <xf numFmtId="0" fontId="31" fillId="0" borderId="35" xfId="13" applyFont="1" applyBorder="1" applyAlignment="1">
      <alignment horizontal="center" vertical="center" wrapText="1"/>
    </xf>
    <xf numFmtId="0" fontId="201" fillId="0" borderId="25" xfId="13" applyFont="1" applyBorder="1" applyAlignment="1">
      <alignment horizontal="center" vertical="center" wrapText="1"/>
    </xf>
    <xf numFmtId="0" fontId="20" fillId="0" borderId="31" xfId="13" applyFont="1" applyBorder="1" applyAlignment="1">
      <alignment horizontal="center" vertical="center" wrapText="1"/>
    </xf>
    <xf numFmtId="0" fontId="31" fillId="0" borderId="31" xfId="13" applyFont="1" applyBorder="1" applyAlignment="1">
      <alignment horizontal="left" vertical="center" wrapText="1"/>
    </xf>
    <xf numFmtId="166" fontId="56" fillId="0" borderId="1" xfId="0" applyNumberFormat="1" applyFont="1" applyBorder="1" applyAlignment="1">
      <alignment horizontal="center" vertical="center" wrapText="1"/>
    </xf>
    <xf numFmtId="0" fontId="220" fillId="0" borderId="25" xfId="13" applyFont="1" applyBorder="1" applyAlignment="1">
      <alignment horizontal="center" vertical="center" wrapText="1"/>
    </xf>
    <xf numFmtId="0" fontId="20" fillId="0" borderId="25" xfId="13" applyFont="1" applyBorder="1" applyAlignment="1">
      <alignment horizontal="center" vertical="center" wrapText="1"/>
    </xf>
    <xf numFmtId="0" fontId="20" fillId="0" borderId="35" xfId="13" applyFont="1" applyBorder="1" applyAlignment="1">
      <alignment horizontal="center" vertical="center" wrapText="1"/>
    </xf>
    <xf numFmtId="0" fontId="25" fillId="0" borderId="31" xfId="0" applyFont="1" applyBorder="1" applyAlignment="1">
      <alignment vertical="center" wrapText="1"/>
    </xf>
    <xf numFmtId="0" fontId="21" fillId="0" borderId="1" xfId="0" applyFont="1" applyBorder="1" applyAlignment="1">
      <alignment vertical="center" wrapText="1"/>
    </xf>
    <xf numFmtId="0" fontId="31" fillId="0" borderId="25" xfId="13" applyFont="1" applyBorder="1" applyAlignment="1">
      <alignment horizontal="left" vertical="center" wrapText="1"/>
    </xf>
    <xf numFmtId="0" fontId="22" fillId="0" borderId="25" xfId="13" applyFont="1" applyBorder="1" applyAlignment="1">
      <alignment horizontal="center" vertical="center"/>
    </xf>
    <xf numFmtId="0" fontId="22" fillId="0" borderId="25" xfId="108" applyFont="1" applyBorder="1" applyAlignment="1">
      <alignment vertical="center" wrapText="1"/>
    </xf>
    <xf numFmtId="0" fontId="20" fillId="0" borderId="0" xfId="13" applyFont="1" applyAlignment="1">
      <alignment horizontal="center" vertical="center" wrapText="1"/>
    </xf>
    <xf numFmtId="0" fontId="220" fillId="0" borderId="0" xfId="13" applyFont="1" applyAlignment="1">
      <alignment horizontal="center" vertical="center" wrapText="1"/>
    </xf>
    <xf numFmtId="0" fontId="31" fillId="0" borderId="0" xfId="13" applyFont="1" applyAlignment="1">
      <alignment horizontal="center" vertical="center" wrapText="1"/>
    </xf>
    <xf numFmtId="0" fontId="206" fillId="0" borderId="0" xfId="0" applyFont="1" applyAlignment="1">
      <alignment horizontal="left" vertical="center" wrapText="1"/>
    </xf>
    <xf numFmtId="0" fontId="21" fillId="0" borderId="0" xfId="108" applyFont="1" applyAlignment="1">
      <alignment vertical="center" wrapText="1"/>
    </xf>
    <xf numFmtId="0" fontId="78" fillId="0" borderId="0" xfId="13" applyFont="1" applyAlignment="1">
      <alignment horizontal="center" vertical="center" wrapText="1"/>
    </xf>
    <xf numFmtId="0" fontId="78" fillId="5" borderId="0" xfId="13" applyFont="1" applyFill="1" applyAlignment="1">
      <alignment horizontal="center" vertical="center" wrapText="1"/>
    </xf>
    <xf numFmtId="166" fontId="142" fillId="0" borderId="1" xfId="0" applyNumberFormat="1" applyFont="1" applyBorder="1" applyAlignment="1">
      <alignment horizontal="center" vertical="center" wrapText="1"/>
    </xf>
    <xf numFmtId="0" fontId="22" fillId="0" borderId="1" xfId="13" applyFont="1" applyBorder="1" applyAlignment="1">
      <alignment vertical="center" wrapText="1"/>
    </xf>
    <xf numFmtId="0" fontId="50" fillId="0" borderId="0" xfId="13" applyFont="1" applyAlignment="1">
      <alignment vertical="center"/>
    </xf>
    <xf numFmtId="0" fontId="25" fillId="48" borderId="0" xfId="13" applyFont="1" applyFill="1"/>
    <xf numFmtId="0" fontId="23" fillId="0" borderId="0" xfId="13" applyFont="1" applyAlignment="1">
      <alignment vertical="center" wrapText="1"/>
    </xf>
    <xf numFmtId="0" fontId="209" fillId="48" borderId="0" xfId="13" applyFont="1" applyFill="1" applyAlignment="1">
      <alignment horizontal="center" vertical="center"/>
    </xf>
    <xf numFmtId="0" fontId="166" fillId="0" borderId="0" xfId="0" applyFont="1" applyAlignment="1">
      <alignment horizontal="left" vertical="center" wrapText="1"/>
    </xf>
    <xf numFmtId="0" fontId="224" fillId="0" borderId="0" xfId="0" applyFont="1" applyAlignment="1">
      <alignment horizontal="left" vertical="center" wrapText="1"/>
    </xf>
    <xf numFmtId="168" fontId="212" fillId="0" borderId="0" xfId="0" applyNumberFormat="1" applyFont="1"/>
    <xf numFmtId="0" fontId="45" fillId="0" borderId="0" xfId="13" applyFont="1"/>
    <xf numFmtId="0" fontId="25" fillId="0" borderId="1" xfId="13" applyFont="1" applyBorder="1"/>
    <xf numFmtId="0" fontId="218" fillId="0" borderId="0" xfId="0" applyFont="1" applyAlignment="1">
      <alignment vertical="center" wrapText="1"/>
    </xf>
    <xf numFmtId="0" fontId="51" fillId="0" borderId="0" xfId="7" applyFill="1"/>
    <xf numFmtId="165" fontId="55" fillId="0" borderId="25" xfId="13" applyNumberFormat="1" applyFont="1" applyBorder="1" applyAlignment="1">
      <alignment horizontal="center" vertical="center" wrapText="1"/>
    </xf>
    <xf numFmtId="3" fontId="55" fillId="2" borderId="1" xfId="0" applyNumberFormat="1" applyFont="1" applyFill="1" applyBorder="1" applyAlignment="1">
      <alignment horizontal="left" wrapText="1"/>
    </xf>
    <xf numFmtId="1" fontId="165" fillId="4" borderId="1" xfId="0" applyNumberFormat="1" applyFont="1" applyFill="1" applyBorder="1" applyAlignment="1">
      <alignment horizontal="center" vertical="center"/>
    </xf>
    <xf numFmtId="3" fontId="165" fillId="0" borderId="1" xfId="0" applyNumberFormat="1" applyFont="1" applyBorder="1" applyAlignment="1">
      <alignment horizontal="left" vertical="center" wrapText="1"/>
    </xf>
    <xf numFmtId="1" fontId="78" fillId="0" borderId="25" xfId="0" applyNumberFormat="1" applyFont="1" applyBorder="1" applyAlignment="1">
      <alignment horizontal="center" vertical="center"/>
    </xf>
    <xf numFmtId="0" fontId="54" fillId="0" borderId="1" xfId="0" applyFont="1" applyBorder="1" applyAlignment="1">
      <alignment horizontal="left" vertical="center" wrapText="1"/>
    </xf>
    <xf numFmtId="3" fontId="21" fillId="0" borderId="25" xfId="0" applyNumberFormat="1" applyFont="1" applyBorder="1" applyAlignment="1">
      <alignment horizontal="center" vertical="center"/>
    </xf>
    <xf numFmtId="3" fontId="62" fillId="0" borderId="1" xfId="0" applyNumberFormat="1" applyFont="1" applyBorder="1" applyAlignment="1">
      <alignment horizontal="center" vertical="center"/>
    </xf>
    <xf numFmtId="3" fontId="55" fillId="0" borderId="25" xfId="129" applyNumberFormat="1" applyFont="1" applyFill="1" applyBorder="1" applyAlignment="1">
      <alignment horizontal="center" vertical="center"/>
    </xf>
    <xf numFmtId="3" fontId="54" fillId="0" borderId="1" xfId="0" applyNumberFormat="1" applyFont="1" applyBorder="1" applyAlignment="1">
      <alignment horizontal="center" vertical="center" wrapText="1"/>
    </xf>
    <xf numFmtId="3" fontId="133" fillId="0" borderId="1" xfId="0" applyNumberFormat="1" applyFont="1" applyBorder="1" applyAlignment="1">
      <alignment horizontal="center" vertical="center" wrapText="1"/>
    </xf>
    <xf numFmtId="0" fontId="166" fillId="0" borderId="1" xfId="0" applyFont="1" applyBorder="1" applyAlignment="1">
      <alignment horizontal="left" vertical="center" wrapText="1"/>
    </xf>
    <xf numFmtId="165" fontId="56" fillId="0" borderId="25" xfId="0" applyNumberFormat="1" applyFont="1" applyBorder="1" applyAlignment="1">
      <alignment horizontal="center" vertical="center"/>
    </xf>
    <xf numFmtId="0" fontId="55" fillId="0" borderId="1" xfId="0" applyFont="1" applyBorder="1" applyAlignment="1">
      <alignment horizontal="left" vertical="center" wrapText="1"/>
    </xf>
    <xf numFmtId="0" fontId="23" fillId="0" borderId="1" xfId="0" applyFont="1" applyBorder="1" applyAlignment="1">
      <alignment horizontal="left"/>
    </xf>
    <xf numFmtId="0" fontId="23" fillId="0" borderId="5" xfId="0" applyFont="1" applyBorder="1" applyAlignment="1">
      <alignment horizontal="left"/>
    </xf>
    <xf numFmtId="0" fontId="180" fillId="0" borderId="0" xfId="7" applyFont="1" applyFill="1"/>
    <xf numFmtId="3" fontId="56" fillId="0" borderId="25" xfId="0" applyNumberFormat="1" applyFont="1" applyBorder="1" applyAlignment="1" applyProtection="1">
      <alignment horizontal="center" vertical="center"/>
      <protection hidden="1"/>
    </xf>
    <xf numFmtId="1" fontId="54" fillId="0" borderId="25" xfId="0" applyNumberFormat="1" applyFont="1" applyBorder="1" applyAlignment="1">
      <alignment horizontal="center" vertical="center" wrapText="1"/>
    </xf>
    <xf numFmtId="0" fontId="3" fillId="0" borderId="0" xfId="0" applyFont="1" applyAlignment="1">
      <alignment vertical="center"/>
    </xf>
    <xf numFmtId="0" fontId="232" fillId="0" borderId="0" xfId="13" applyFont="1"/>
    <xf numFmtId="0" fontId="233" fillId="0" borderId="0" xfId="13" applyFont="1"/>
    <xf numFmtId="0" fontId="3" fillId="0" borderId="0" xfId="13" applyFont="1"/>
    <xf numFmtId="0" fontId="22" fillId="0" borderId="31" xfId="13" applyFont="1" applyBorder="1" applyAlignment="1">
      <alignment vertical="center" wrapText="1"/>
    </xf>
    <xf numFmtId="0" fontId="0" fillId="0" borderId="0" xfId="0" applyAlignment="1">
      <alignment horizontal="left" vertical="center"/>
    </xf>
    <xf numFmtId="165" fontId="236" fillId="0" borderId="0" xfId="0" applyNumberFormat="1" applyFont="1" applyAlignment="1">
      <alignment horizontal="center" vertical="center" wrapText="1"/>
    </xf>
    <xf numFmtId="0" fontId="237" fillId="0" borderId="0" xfId="0" applyFont="1" applyAlignment="1">
      <alignment vertical="center"/>
    </xf>
    <xf numFmtId="0" fontId="131" fillId="0" borderId="0" xfId="10" applyFont="1" applyAlignment="1">
      <alignment horizontal="center" vertical="center" wrapText="1"/>
    </xf>
    <xf numFmtId="0" fontId="238" fillId="0" borderId="0" xfId="0" applyFont="1"/>
    <xf numFmtId="0" fontId="230" fillId="0" borderId="0" xfId="0" applyFont="1" applyAlignment="1">
      <alignment vertical="center"/>
    </xf>
    <xf numFmtId="0" fontId="229" fillId="0" borderId="0" xfId="0" applyFont="1" applyAlignment="1">
      <alignment vertical="center"/>
    </xf>
    <xf numFmtId="0" fontId="88" fillId="0" borderId="0" xfId="0" applyFont="1" applyAlignment="1">
      <alignment vertical="center"/>
    </xf>
    <xf numFmtId="3" fontId="231" fillId="0" borderId="1" xfId="0" applyNumberFormat="1" applyFont="1" applyBorder="1" applyAlignment="1">
      <alignment horizontal="center" vertical="center"/>
    </xf>
    <xf numFmtId="0" fontId="22" fillId="0" borderId="3" xfId="13" applyFont="1" applyBorder="1" applyAlignment="1">
      <alignment vertical="center" wrapText="1"/>
    </xf>
    <xf numFmtId="0" fontId="240" fillId="0" borderId="0" xfId="0" applyFont="1"/>
    <xf numFmtId="2" fontId="240" fillId="0" borderId="0" xfId="0" applyNumberFormat="1" applyFont="1"/>
    <xf numFmtId="0" fontId="240" fillId="0" borderId="0" xfId="0" applyFont="1" applyAlignment="1">
      <alignment horizontal="left"/>
    </xf>
    <xf numFmtId="0" fontId="76" fillId="0" borderId="0" xfId="13" applyFont="1" applyAlignment="1">
      <alignment horizontal="justify" vertical="center" wrapText="1"/>
    </xf>
    <xf numFmtId="0" fontId="21" fillId="0" borderId="0" xfId="13" applyFont="1" applyAlignment="1">
      <alignment horizontal="left" vertical="center"/>
    </xf>
    <xf numFmtId="165" fontId="129" fillId="0" borderId="25" xfId="0" applyNumberFormat="1" applyFont="1" applyBorder="1" applyAlignment="1">
      <alignment horizontal="center" vertical="center"/>
    </xf>
    <xf numFmtId="166" fontId="22" fillId="0" borderId="25" xfId="0" applyNumberFormat="1" applyFont="1" applyBorder="1" applyAlignment="1">
      <alignment horizontal="center" vertical="center"/>
    </xf>
    <xf numFmtId="166" fontId="0" fillId="0" borderId="0" xfId="0" applyNumberFormat="1"/>
    <xf numFmtId="3" fontId="25" fillId="0" borderId="25" xfId="0" applyNumberFormat="1" applyFont="1" applyBorder="1" applyAlignment="1">
      <alignment horizontal="left" vertical="center" wrapText="1"/>
    </xf>
    <xf numFmtId="2" fontId="22" fillId="0" borderId="25" xfId="0" applyNumberFormat="1" applyFont="1" applyBorder="1" applyAlignment="1">
      <alignment horizontal="center" vertical="center"/>
    </xf>
    <xf numFmtId="165" fontId="14" fillId="0" borderId="0" xfId="0" applyNumberFormat="1" applyFont="1"/>
    <xf numFmtId="165" fontId="22" fillId="0" borderId="0" xfId="0" applyNumberFormat="1" applyFont="1" applyAlignment="1">
      <alignment vertical="center" wrapText="1"/>
    </xf>
    <xf numFmtId="3" fontId="156" fillId="0" borderId="2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156" fillId="0" borderId="5"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1" fontId="22" fillId="4" borderId="25" xfId="0" applyNumberFormat="1" applyFont="1" applyFill="1" applyBorder="1" applyAlignment="1">
      <alignment horizontal="center" vertical="center"/>
    </xf>
    <xf numFmtId="1" fontId="22" fillId="0" borderId="25" xfId="0" applyNumberFormat="1" applyFont="1" applyBorder="1" applyAlignment="1">
      <alignment horizontal="center" vertical="center"/>
    </xf>
    <xf numFmtId="1" fontId="156" fillId="0" borderId="1" xfId="0" applyNumberFormat="1" applyFont="1" applyBorder="1" applyAlignment="1">
      <alignment horizontal="center" vertical="center"/>
    </xf>
    <xf numFmtId="1" fontId="25" fillId="0" borderId="0" xfId="0" applyNumberFormat="1" applyFont="1" applyAlignment="1">
      <alignment horizontal="center" vertical="center"/>
    </xf>
    <xf numFmtId="0" fontId="132" fillId="11" borderId="1" xfId="0" applyFont="1" applyFill="1" applyBorder="1" applyAlignment="1">
      <alignment vertical="center" wrapText="1"/>
    </xf>
    <xf numFmtId="0" fontId="21" fillId="0" borderId="25" xfId="0" applyFont="1" applyBorder="1" applyAlignment="1">
      <alignment vertical="center" wrapText="1"/>
    </xf>
    <xf numFmtId="3" fontId="165" fillId="0" borderId="25" xfId="0" applyNumberFormat="1" applyFont="1" applyBorder="1" applyAlignment="1">
      <alignment horizontal="center" vertical="center"/>
    </xf>
    <xf numFmtId="0" fontId="70" fillId="0" borderId="0" xfId="13" applyFont="1" applyAlignment="1">
      <alignment horizontal="justify" vertical="center" wrapText="1"/>
    </xf>
    <xf numFmtId="1" fontId="128" fillId="0" borderId="1" xfId="0" applyNumberFormat="1" applyFont="1" applyBorder="1" applyAlignment="1">
      <alignment horizontal="center" vertical="center" wrapText="1"/>
    </xf>
    <xf numFmtId="1" fontId="54" fillId="0" borderId="1" xfId="0" applyNumberFormat="1" applyFont="1" applyBorder="1" applyAlignment="1">
      <alignment horizontal="center" vertical="center" wrapText="1"/>
    </xf>
    <xf numFmtId="1" fontId="129" fillId="0" borderId="1" xfId="0" applyNumberFormat="1" applyFont="1" applyBorder="1" applyAlignment="1">
      <alignment horizontal="center" vertical="center" wrapText="1"/>
    </xf>
    <xf numFmtId="1" fontId="132" fillId="0" borderId="25" xfId="0" applyNumberFormat="1" applyFont="1" applyBorder="1" applyAlignment="1">
      <alignment horizontal="center" vertical="center" wrapText="1"/>
    </xf>
    <xf numFmtId="166" fontId="128" fillId="0" borderId="1" xfId="0" applyNumberFormat="1" applyFont="1" applyBorder="1" applyAlignment="1">
      <alignment horizontal="center" vertical="center"/>
    </xf>
    <xf numFmtId="166" fontId="128" fillId="0" borderId="1" xfId="0" applyNumberFormat="1" applyFont="1" applyBorder="1" applyAlignment="1">
      <alignment horizontal="center" vertical="center" wrapText="1"/>
    </xf>
    <xf numFmtId="1" fontId="129" fillId="0" borderId="25" xfId="0" applyNumberFormat="1" applyFont="1" applyBorder="1" applyAlignment="1">
      <alignment horizontal="center" vertical="center" wrapText="1"/>
    </xf>
    <xf numFmtId="1" fontId="156" fillId="0" borderId="25" xfId="0" applyNumberFormat="1" applyFont="1" applyBorder="1" applyAlignment="1">
      <alignment horizontal="center" vertical="center"/>
    </xf>
    <xf numFmtId="1" fontId="91" fillId="0" borderId="25" xfId="0" applyNumberFormat="1" applyFont="1" applyBorder="1" applyAlignment="1">
      <alignment horizontal="center" vertical="center"/>
    </xf>
    <xf numFmtId="3" fontId="128" fillId="0" borderId="1" xfId="0" applyNumberFormat="1" applyFont="1" applyBorder="1" applyAlignment="1">
      <alignment horizontal="center" vertical="center" wrapText="1"/>
    </xf>
    <xf numFmtId="3" fontId="128" fillId="0" borderId="1" xfId="0" applyNumberFormat="1" applyFont="1" applyBorder="1" applyAlignment="1">
      <alignment horizontal="center" vertical="center"/>
    </xf>
    <xf numFmtId="3" fontId="54" fillId="0" borderId="1" xfId="0" applyNumberFormat="1" applyFont="1" applyBorder="1" applyAlignment="1">
      <alignment horizontal="center" vertical="center"/>
    </xf>
    <xf numFmtId="0" fontId="132" fillId="0" borderId="1" xfId="0" applyFont="1" applyBorder="1" applyAlignment="1">
      <alignment horizontal="center" vertical="center"/>
    </xf>
    <xf numFmtId="1" fontId="132" fillId="0" borderId="1" xfId="0" applyNumberFormat="1" applyFont="1" applyBorder="1" applyAlignment="1">
      <alignment horizontal="center" vertical="center"/>
    </xf>
    <xf numFmtId="1" fontId="132" fillId="0" borderId="25" xfId="0" applyNumberFormat="1" applyFont="1" applyBorder="1" applyAlignment="1">
      <alignment horizontal="center" vertical="center"/>
    </xf>
    <xf numFmtId="3" fontId="129" fillId="0" borderId="1" xfId="0" applyNumberFormat="1" applyFont="1" applyBorder="1" applyAlignment="1">
      <alignment horizontal="center" vertical="center" wrapText="1"/>
    </xf>
    <xf numFmtId="3" fontId="129" fillId="0" borderId="1" xfId="0" applyNumberFormat="1" applyFont="1" applyBorder="1" applyAlignment="1">
      <alignment horizontal="center" vertical="center"/>
    </xf>
    <xf numFmtId="165" fontId="21" fillId="0" borderId="25" xfId="0" applyNumberFormat="1" applyFont="1" applyBorder="1" applyAlignment="1">
      <alignment horizontal="center" vertical="center" wrapText="1"/>
    </xf>
    <xf numFmtId="1" fontId="21" fillId="0" borderId="25" xfId="0" applyNumberFormat="1" applyFont="1" applyBorder="1" applyAlignment="1">
      <alignment horizontal="center" vertical="center" wrapText="1"/>
    </xf>
    <xf numFmtId="3" fontId="25" fillId="0" borderId="25" xfId="0" applyNumberFormat="1" applyFont="1" applyBorder="1" applyAlignment="1">
      <alignment horizontal="center" vertical="center" wrapText="1"/>
    </xf>
    <xf numFmtId="0" fontId="165" fillId="4" borderId="3" xfId="0" applyFont="1" applyFill="1" applyBorder="1" applyAlignment="1">
      <alignment vertical="center"/>
    </xf>
    <xf numFmtId="0" fontId="91" fillId="4" borderId="1" xfId="0" applyFont="1" applyFill="1" applyBorder="1" applyAlignment="1">
      <alignment vertical="center"/>
    </xf>
    <xf numFmtId="0" fontId="165" fillId="4" borderId="1" xfId="0" applyFont="1" applyFill="1" applyBorder="1" applyAlignment="1">
      <alignment vertical="center"/>
    </xf>
    <xf numFmtId="0" fontId="23" fillId="4" borderId="25" xfId="0" applyFont="1" applyFill="1" applyBorder="1" applyAlignment="1">
      <alignment horizontal="center" vertical="center" wrapText="1"/>
    </xf>
    <xf numFmtId="1" fontId="91" fillId="4" borderId="1" xfId="0" applyNumberFormat="1" applyFont="1" applyFill="1" applyBorder="1" applyAlignment="1">
      <alignment horizontal="center" vertical="center"/>
    </xf>
    <xf numFmtId="1" fontId="156" fillId="4" borderId="1" xfId="0" applyNumberFormat="1" applyFont="1" applyFill="1" applyBorder="1" applyAlignment="1">
      <alignment horizontal="center" vertical="center"/>
    </xf>
    <xf numFmtId="3" fontId="25" fillId="0" borderId="0" xfId="0" applyNumberFormat="1" applyFont="1"/>
    <xf numFmtId="3" fontId="165" fillId="4" borderId="25" xfId="0" applyNumberFormat="1" applyFont="1" applyFill="1" applyBorder="1" applyAlignment="1">
      <alignment horizontal="center" vertical="center"/>
    </xf>
    <xf numFmtId="3" fontId="56" fillId="4" borderId="25" xfId="0" applyNumberFormat="1" applyFont="1" applyFill="1" applyBorder="1" applyAlignment="1">
      <alignment horizontal="center" vertical="center"/>
    </xf>
    <xf numFmtId="1" fontId="25" fillId="4" borderId="25" xfId="0" applyNumberFormat="1" applyFont="1" applyFill="1" applyBorder="1" applyAlignment="1">
      <alignment horizontal="center" vertical="center"/>
    </xf>
    <xf numFmtId="1" fontId="90" fillId="0" borderId="1" xfId="0" applyNumberFormat="1" applyFont="1" applyBorder="1" applyAlignment="1">
      <alignment horizontal="center" vertical="center" wrapText="1"/>
    </xf>
    <xf numFmtId="1" fontId="90" fillId="0" borderId="25" xfId="0" applyNumberFormat="1" applyFont="1" applyBorder="1" applyAlignment="1">
      <alignment horizontal="center" vertical="center" wrapText="1"/>
    </xf>
    <xf numFmtId="165" fontId="55" fillId="0" borderId="25" xfId="0" applyNumberFormat="1" applyFont="1" applyBorder="1" applyAlignment="1">
      <alignment horizontal="center" vertical="center" wrapText="1"/>
    </xf>
    <xf numFmtId="0" fontId="129" fillId="0" borderId="25" xfId="0" applyFont="1" applyBorder="1" applyAlignment="1">
      <alignment horizontal="left" vertical="center" wrapText="1"/>
    </xf>
    <xf numFmtId="165" fontId="23" fillId="0" borderId="25" xfId="0" applyNumberFormat="1" applyFont="1" applyBorder="1" applyAlignment="1">
      <alignment horizontal="center" vertical="center" wrapText="1"/>
    </xf>
    <xf numFmtId="0" fontId="241" fillId="0" borderId="0" xfId="0" applyFont="1" applyAlignment="1">
      <alignment vertical="center"/>
    </xf>
    <xf numFmtId="0" fontId="77" fillId="0" borderId="25" xfId="0" applyFont="1" applyBorder="1" applyAlignment="1">
      <alignment vertical="center" wrapText="1"/>
    </xf>
    <xf numFmtId="1" fontId="22" fillId="0" borderId="1" xfId="0" applyNumberFormat="1" applyFont="1" applyBorder="1" applyAlignment="1">
      <alignment horizontal="center" vertical="center" wrapText="1"/>
    </xf>
    <xf numFmtId="1" fontId="55" fillId="0" borderId="25" xfId="0" applyNumberFormat="1" applyFont="1" applyBorder="1" applyAlignment="1">
      <alignment horizontal="center" vertical="center"/>
    </xf>
    <xf numFmtId="1" fontId="165" fillId="0" borderId="5" xfId="0" applyNumberFormat="1" applyFont="1" applyBorder="1" applyAlignment="1">
      <alignment horizontal="center" vertical="center" wrapText="1"/>
    </xf>
    <xf numFmtId="1" fontId="55" fillId="0" borderId="31" xfId="0" applyNumberFormat="1" applyFont="1" applyBorder="1" applyAlignment="1">
      <alignment horizontal="center" vertical="center"/>
    </xf>
    <xf numFmtId="1" fontId="22" fillId="0" borderId="1" xfId="0" applyNumberFormat="1" applyFont="1" applyBorder="1" applyAlignment="1">
      <alignment horizontal="center"/>
    </xf>
    <xf numFmtId="166" fontId="22" fillId="0" borderId="1" xfId="0" applyNumberFormat="1" applyFont="1" applyBorder="1" applyAlignment="1">
      <alignment horizontal="center" vertical="center"/>
    </xf>
    <xf numFmtId="172" fontId="54" fillId="0" borderId="0" xfId="0" applyNumberFormat="1" applyFont="1" applyAlignment="1">
      <alignment horizontal="center" vertical="center" wrapText="1"/>
    </xf>
    <xf numFmtId="172" fontId="0" fillId="0" borderId="0" xfId="0" applyNumberFormat="1"/>
    <xf numFmtId="0" fontId="242" fillId="0" borderId="0" xfId="0" applyFont="1" applyAlignment="1">
      <alignment horizontal="left" vertical="center"/>
    </xf>
    <xf numFmtId="0" fontId="181" fillId="0" borderId="0" xfId="0" applyFont="1" applyAlignment="1">
      <alignment vertical="center"/>
    </xf>
    <xf numFmtId="0" fontId="243" fillId="0" borderId="0" xfId="0" applyFont="1" applyAlignment="1">
      <alignment vertical="center"/>
    </xf>
    <xf numFmtId="0" fontId="3" fillId="0" borderId="25" xfId="0" applyFont="1" applyBorder="1" applyAlignment="1">
      <alignment horizontal="center" vertical="center" wrapText="1"/>
    </xf>
    <xf numFmtId="3" fontId="22" fillId="0" borderId="25" xfId="0" applyNumberFormat="1" applyFont="1" applyBorder="1"/>
    <xf numFmtId="3" fontId="70" fillId="0" borderId="25" xfId="0" applyNumberFormat="1" applyFont="1" applyBorder="1" applyAlignment="1">
      <alignment horizontal="center" vertical="center"/>
    </xf>
    <xf numFmtId="0" fontId="217" fillId="0" borderId="0" xfId="0" applyFont="1" applyAlignment="1">
      <alignment horizontal="left" vertical="center"/>
    </xf>
    <xf numFmtId="1" fontId="131" fillId="0" borderId="0" xfId="0" applyNumberFormat="1" applyFont="1" applyAlignment="1">
      <alignment horizontal="left" vertical="center"/>
    </xf>
    <xf numFmtId="165" fontId="245" fillId="0" borderId="0" xfId="0" applyNumberFormat="1" applyFont="1" applyAlignment="1">
      <alignment horizontal="center" vertical="center" wrapText="1"/>
    </xf>
    <xf numFmtId="0" fontId="54" fillId="0" borderId="0" xfId="0" applyFont="1" applyAlignment="1">
      <alignment vertical="center" wrapText="1"/>
    </xf>
    <xf numFmtId="0" fontId="138" fillId="0" borderId="0" xfId="0" applyFont="1" applyAlignment="1">
      <alignment horizontal="center" vertical="center"/>
    </xf>
    <xf numFmtId="0" fontId="54" fillId="0" borderId="31" xfId="0" applyFont="1" applyBorder="1" applyAlignment="1">
      <alignment vertical="center" wrapText="1"/>
    </xf>
    <xf numFmtId="0" fontId="70" fillId="0" borderId="0" xfId="0" applyFont="1" applyAlignment="1">
      <alignment horizontal="justify" vertical="center"/>
    </xf>
    <xf numFmtId="0" fontId="155" fillId="0" borderId="1" xfId="0" applyFont="1" applyBorder="1" applyAlignment="1">
      <alignment vertical="center" wrapText="1"/>
    </xf>
    <xf numFmtId="0" fontId="234" fillId="0" borderId="25" xfId="0" applyFont="1" applyBorder="1"/>
    <xf numFmtId="0" fontId="246" fillId="0" borderId="31" xfId="0" applyFont="1" applyBorder="1" applyAlignment="1">
      <alignment horizontal="center" vertical="center" wrapText="1"/>
    </xf>
    <xf numFmtId="2" fontId="54" fillId="0" borderId="25" xfId="0" applyNumberFormat="1" applyFont="1" applyBorder="1" applyAlignment="1">
      <alignment horizontal="center" vertical="center" wrapText="1"/>
    </xf>
    <xf numFmtId="2" fontId="22" fillId="0" borderId="0" xfId="0" applyNumberFormat="1" applyFont="1"/>
    <xf numFmtId="3" fontId="132" fillId="0" borderId="25" xfId="0" applyNumberFormat="1" applyFont="1" applyBorder="1" applyAlignment="1">
      <alignment horizontal="center" vertical="center"/>
    </xf>
    <xf numFmtId="166" fontId="56" fillId="0" borderId="25" xfId="0" applyNumberFormat="1" applyFont="1" applyBorder="1" applyAlignment="1">
      <alignment horizontal="center" vertical="center" wrapText="1"/>
    </xf>
    <xf numFmtId="166" fontId="55" fillId="0" borderId="25" xfId="135" applyNumberFormat="1" applyFont="1" applyBorder="1" applyAlignment="1">
      <alignment horizontal="center" vertical="center" wrapText="1"/>
    </xf>
    <xf numFmtId="0" fontId="20" fillId="0" borderId="25" xfId="135" applyFont="1" applyBorder="1" applyAlignment="1">
      <alignment horizontal="center" vertical="center" wrapText="1"/>
    </xf>
    <xf numFmtId="166" fontId="22" fillId="0" borderId="25" xfId="135" applyNumberFormat="1" applyFont="1" applyBorder="1" applyAlignment="1">
      <alignment horizontal="center" vertical="center" wrapText="1"/>
    </xf>
    <xf numFmtId="166" fontId="21" fillId="0" borderId="25" xfId="135" applyNumberFormat="1" applyFont="1" applyBorder="1" applyAlignment="1">
      <alignment horizontal="center" vertical="center"/>
    </xf>
    <xf numFmtId="166" fontId="22" fillId="0" borderId="0" xfId="13" applyNumberFormat="1" applyFont="1" applyAlignment="1">
      <alignment horizontal="center" vertical="center"/>
    </xf>
    <xf numFmtId="166" fontId="22" fillId="0" borderId="25" xfId="13" applyNumberFormat="1" applyFont="1" applyBorder="1" applyAlignment="1">
      <alignment horizontal="center" vertical="center"/>
    </xf>
    <xf numFmtId="166" fontId="7" fillId="0" borderId="0" xfId="13" applyNumberFormat="1" applyAlignment="1">
      <alignment horizontal="center" vertical="center"/>
    </xf>
    <xf numFmtId="166" fontId="22" fillId="0" borderId="31" xfId="135" applyNumberFormat="1" applyFont="1" applyBorder="1" applyAlignment="1">
      <alignment horizontal="center" vertical="center" wrapText="1"/>
    </xf>
    <xf numFmtId="170" fontId="22" fillId="0" borderId="25" xfId="135" applyNumberFormat="1" applyFont="1" applyBorder="1" applyAlignment="1">
      <alignment horizontal="center" vertical="center" wrapText="1"/>
    </xf>
    <xf numFmtId="170" fontId="22" fillId="0" borderId="31" xfId="135" applyNumberFormat="1" applyFont="1" applyBorder="1" applyAlignment="1">
      <alignment horizontal="center" vertical="center" wrapText="1"/>
    </xf>
    <xf numFmtId="0" fontId="160" fillId="0" borderId="25" xfId="0" applyFont="1" applyBorder="1" applyAlignment="1">
      <alignment horizontal="center" vertical="center" wrapText="1"/>
    </xf>
    <xf numFmtId="165" fontId="55" fillId="0" borderId="25" xfId="0" applyNumberFormat="1" applyFont="1" applyBorder="1" applyAlignment="1">
      <alignment horizontal="center" wrapText="1"/>
    </xf>
    <xf numFmtId="0" fontId="248" fillId="0" borderId="0" xfId="0" applyFont="1" applyAlignment="1">
      <alignment horizontal="center" vertical="center"/>
    </xf>
    <xf numFmtId="1" fontId="165" fillId="0" borderId="0" xfId="0" applyNumberFormat="1" applyFont="1" applyAlignment="1">
      <alignment horizontal="center" vertical="center"/>
    </xf>
    <xf numFmtId="0" fontId="248" fillId="0" borderId="0" xfId="0" applyFont="1" applyAlignment="1">
      <alignment horizontal="center" vertical="center" wrapText="1"/>
    </xf>
    <xf numFmtId="170" fontId="248" fillId="0" borderId="0" xfId="0" applyNumberFormat="1" applyFont="1" applyAlignment="1">
      <alignment horizontal="center" vertical="center"/>
    </xf>
    <xf numFmtId="1" fontId="165" fillId="0" borderId="1" xfId="0" applyNumberFormat="1" applyFont="1" applyBorder="1" applyAlignment="1">
      <alignment horizontal="center"/>
    </xf>
    <xf numFmtId="1" fontId="165" fillId="0" borderId="25" xfId="0" applyNumberFormat="1" applyFont="1" applyBorder="1" applyAlignment="1">
      <alignment horizontal="center"/>
    </xf>
    <xf numFmtId="0" fontId="55" fillId="0" borderId="0" xfId="0" applyFont="1" applyAlignment="1">
      <alignment horizontal="left" vertical="center"/>
    </xf>
    <xf numFmtId="0" fontId="172" fillId="0" borderId="0" xfId="0" applyFont="1" applyAlignment="1">
      <alignment horizontal="center" vertical="center" wrapText="1"/>
    </xf>
    <xf numFmtId="3" fontId="91" fillId="0" borderId="25" xfId="0" applyNumberFormat="1" applyFont="1" applyBorder="1" applyAlignment="1">
      <alignment horizontal="center" vertical="center" wrapText="1"/>
    </xf>
    <xf numFmtId="0" fontId="172" fillId="0" borderId="0" xfId="0" applyFont="1"/>
    <xf numFmtId="165" fontId="165" fillId="0" borderId="0" xfId="0" applyNumberFormat="1" applyFont="1"/>
    <xf numFmtId="3" fontId="172" fillId="0" borderId="0" xfId="0" applyNumberFormat="1" applyFont="1"/>
    <xf numFmtId="0" fontId="55" fillId="0" borderId="0" xfId="0" applyFont="1" applyAlignment="1">
      <alignment horizontal="center" vertical="center"/>
    </xf>
    <xf numFmtId="0" fontId="215" fillId="0" borderId="0" xfId="0" applyFont="1" applyAlignment="1">
      <alignment horizontal="center" vertical="center"/>
    </xf>
    <xf numFmtId="3" fontId="56" fillId="0" borderId="25" xfId="0" applyNumberFormat="1" applyFont="1" applyBorder="1" applyAlignment="1">
      <alignment horizontal="center" vertical="center" wrapText="1"/>
    </xf>
    <xf numFmtId="3" fontId="55" fillId="0" borderId="25" xfId="3" applyNumberFormat="1" applyFont="1" applyBorder="1" applyAlignment="1">
      <alignment horizontal="center" vertical="center"/>
    </xf>
    <xf numFmtId="0" fontId="201" fillId="0" borderId="1" xfId="0" applyFont="1" applyBorder="1" applyAlignment="1">
      <alignment horizontal="center" vertical="center" wrapText="1"/>
    </xf>
    <xf numFmtId="0" fontId="201" fillId="0" borderId="1" xfId="13" applyFont="1" applyBorder="1" applyAlignment="1">
      <alignment horizontal="center" vertical="center"/>
    </xf>
    <xf numFmtId="2" fontId="23" fillId="0" borderId="0" xfId="0" applyNumberFormat="1" applyFont="1" applyAlignment="1">
      <alignment horizontal="center" vertical="center" wrapText="1"/>
    </xf>
    <xf numFmtId="0" fontId="21" fillId="0" borderId="0" xfId="135" applyFont="1" applyAlignment="1">
      <alignment horizontal="center" vertical="center" wrapText="1"/>
    </xf>
    <xf numFmtId="0" fontId="185" fillId="0" borderId="25" xfId="0" applyFont="1" applyBorder="1" applyAlignment="1">
      <alignment horizontal="center" vertical="center" wrapText="1"/>
    </xf>
    <xf numFmtId="0" fontId="165" fillId="4" borderId="25" xfId="0" applyFont="1" applyFill="1" applyBorder="1" applyAlignment="1">
      <alignment vertical="center" wrapText="1"/>
    </xf>
    <xf numFmtId="3" fontId="78" fillId="0" borderId="25" xfId="0" applyNumberFormat="1" applyFont="1" applyBorder="1" applyAlignment="1">
      <alignment horizontal="center" vertical="center" wrapText="1"/>
    </xf>
    <xf numFmtId="0" fontId="14" fillId="0" borderId="0" xfId="13" applyFont="1" applyAlignment="1">
      <alignment vertical="center"/>
    </xf>
    <xf numFmtId="0" fontId="193" fillId="0" borderId="0" xfId="13" applyFont="1" applyAlignment="1">
      <alignment vertical="center"/>
    </xf>
    <xf numFmtId="0" fontId="22" fillId="0" borderId="25" xfId="13" applyFont="1" applyBorder="1" applyAlignment="1">
      <alignment horizontal="left" vertical="center" wrapText="1"/>
    </xf>
    <xf numFmtId="0" fontId="160" fillId="0" borderId="1" xfId="0" applyFont="1" applyBorder="1" applyAlignment="1">
      <alignment horizontal="left" vertical="center" wrapText="1"/>
    </xf>
    <xf numFmtId="0" fontId="132" fillId="0" borderId="25" xfId="0" applyFont="1" applyBorder="1" applyAlignment="1">
      <alignment horizontal="left" vertical="center" wrapText="1"/>
    </xf>
    <xf numFmtId="0" fontId="249" fillId="0" borderId="1" xfId="0" applyFont="1" applyBorder="1" applyAlignment="1">
      <alignment vertical="center" wrapText="1"/>
    </xf>
    <xf numFmtId="0" fontId="57" fillId="0" borderId="25" xfId="13" applyFont="1" applyBorder="1" applyAlignment="1">
      <alignment horizontal="center" vertical="center" wrapText="1"/>
    </xf>
    <xf numFmtId="1" fontId="217" fillId="0" borderId="0" xfId="0" applyNumberFormat="1" applyFont="1"/>
    <xf numFmtId="3" fontId="212" fillId="0" borderId="0" xfId="0" applyNumberFormat="1" applyFont="1"/>
    <xf numFmtId="0" fontId="212" fillId="0" borderId="0" xfId="0" applyFont="1" applyAlignment="1">
      <alignment vertical="center"/>
    </xf>
    <xf numFmtId="0" fontId="202" fillId="0" borderId="0" xfId="0" applyFont="1" applyAlignment="1">
      <alignment vertical="center"/>
    </xf>
    <xf numFmtId="0" fontId="54" fillId="0" borderId="0" xfId="0" applyFont="1" applyAlignment="1">
      <alignment horizontal="center" vertical="center" wrapText="1"/>
    </xf>
    <xf numFmtId="168" fontId="140" fillId="0" borderId="0" xfId="0" applyNumberFormat="1" applyFont="1" applyAlignment="1">
      <alignment vertical="center" wrapText="1"/>
    </xf>
    <xf numFmtId="165" fontId="247" fillId="0" borderId="0" xfId="0" applyNumberFormat="1" applyFont="1" applyAlignment="1">
      <alignment horizontal="center" vertical="center" wrapText="1"/>
    </xf>
    <xf numFmtId="0" fontId="234" fillId="0" borderId="0" xfId="0" applyFont="1"/>
    <xf numFmtId="165" fontId="209" fillId="0" borderId="0" xfId="0" applyNumberFormat="1" applyFont="1" applyAlignment="1">
      <alignment horizontal="center" vertical="center" wrapText="1"/>
    </xf>
    <xf numFmtId="3" fontId="165" fillId="0" borderId="0" xfId="0" applyNumberFormat="1" applyFont="1"/>
    <xf numFmtId="0" fontId="217" fillId="0" borderId="0" xfId="0" applyFont="1"/>
    <xf numFmtId="3" fontId="77" fillId="0" borderId="25" xfId="0" applyNumberFormat="1" applyFont="1" applyBorder="1" applyAlignment="1">
      <alignment horizontal="center" vertical="center" wrapText="1"/>
    </xf>
    <xf numFmtId="3" fontId="78" fillId="0" borderId="1" xfId="0" applyNumberFormat="1" applyFont="1" applyBorder="1" applyAlignment="1">
      <alignment horizontal="center" vertical="center"/>
    </xf>
    <xf numFmtId="0" fontId="170" fillId="51" borderId="31" xfId="0" applyFont="1" applyFill="1" applyBorder="1" applyAlignment="1">
      <alignment vertical="center"/>
    </xf>
    <xf numFmtId="0" fontId="170" fillId="51" borderId="25" xfId="0" applyFont="1" applyFill="1" applyBorder="1" applyAlignment="1">
      <alignment vertical="center" wrapText="1"/>
    </xf>
    <xf numFmtId="0" fontId="25" fillId="5" borderId="25" xfId="0" applyFont="1" applyFill="1" applyBorder="1" applyAlignment="1">
      <alignment vertical="center"/>
    </xf>
    <xf numFmtId="0" fontId="251" fillId="0" borderId="0" xfId="0" applyFont="1"/>
    <xf numFmtId="0" fontId="63" fillId="0" borderId="0" xfId="13" applyFont="1" applyAlignment="1">
      <alignment horizontal="center" vertical="center"/>
    </xf>
    <xf numFmtId="0" fontId="2" fillId="0" borderId="1" xfId="0" applyFont="1" applyBorder="1" applyAlignment="1">
      <alignment vertical="center" wrapText="1"/>
    </xf>
    <xf numFmtId="3" fontId="256" fillId="0" borderId="1" xfId="0" applyNumberFormat="1" applyFont="1" applyBorder="1" applyAlignment="1">
      <alignment horizontal="center" vertical="center" wrapText="1"/>
    </xf>
    <xf numFmtId="165" fontId="214" fillId="0" borderId="0" xfId="0" applyNumberFormat="1" applyFont="1" applyAlignment="1">
      <alignment horizontal="center" vertical="center" wrapText="1"/>
    </xf>
    <xf numFmtId="0" fontId="140" fillId="0" borderId="0" xfId="0" applyFont="1" applyAlignment="1">
      <alignment vertical="center" wrapText="1"/>
    </xf>
    <xf numFmtId="165" fontId="140" fillId="0" borderId="0" xfId="0" applyNumberFormat="1" applyFont="1"/>
    <xf numFmtId="0" fontId="235" fillId="0" borderId="0" xfId="0" applyFont="1" applyAlignment="1">
      <alignment horizontal="center" vertical="center" wrapText="1"/>
    </xf>
    <xf numFmtId="165" fontId="22" fillId="0" borderId="0" xfId="0" applyNumberFormat="1" applyFont="1" applyAlignment="1">
      <alignment horizontal="center" vertical="center" wrapText="1"/>
    </xf>
    <xf numFmtId="0" fontId="22" fillId="0" borderId="0" xfId="0" applyFont="1" applyAlignment="1">
      <alignment horizontal="left" vertical="center"/>
    </xf>
    <xf numFmtId="0" fontId="2" fillId="0" borderId="32" xfId="0" applyFont="1" applyBorder="1" applyAlignment="1">
      <alignment horizontal="center" vertical="center"/>
    </xf>
    <xf numFmtId="0" fontId="2" fillId="0" borderId="32" xfId="0" applyFont="1" applyBorder="1" applyAlignment="1">
      <alignment horizontal="center" vertical="center" wrapText="1"/>
    </xf>
    <xf numFmtId="0" fontId="2" fillId="0" borderId="25" xfId="0" applyFont="1" applyBorder="1"/>
    <xf numFmtId="2" fontId="25" fillId="0" borderId="25" xfId="0" applyNumberFormat="1" applyFont="1" applyBorder="1" applyAlignment="1">
      <alignment horizontal="center" vertical="center"/>
    </xf>
    <xf numFmtId="0" fontId="54" fillId="11" borderId="0" xfId="0" applyFont="1" applyFill="1" applyAlignment="1">
      <alignment vertical="center" wrapText="1"/>
    </xf>
    <xf numFmtId="165" fontId="212" fillId="0" borderId="0" xfId="0" applyNumberFormat="1" applyFont="1" applyAlignment="1">
      <alignment horizontal="center" vertical="center" wrapText="1"/>
    </xf>
    <xf numFmtId="0" fontId="197" fillId="0" borderId="0" xfId="13" applyFont="1" applyAlignment="1">
      <alignment horizontal="justify" vertical="center" wrapText="1"/>
    </xf>
    <xf numFmtId="0" fontId="197" fillId="48" borderId="0" xfId="13" applyFont="1" applyFill="1" applyAlignment="1">
      <alignment horizontal="justify" vertical="center" wrapText="1"/>
    </xf>
    <xf numFmtId="0" fontId="206" fillId="0" borderId="0" xfId="13" applyFont="1" applyAlignment="1">
      <alignment horizontal="justify" vertical="center" wrapText="1"/>
    </xf>
    <xf numFmtId="0" fontId="166" fillId="0" borderId="0" xfId="0" applyFont="1" applyAlignment="1">
      <alignment horizontal="left" vertical="center" wrapText="1"/>
    </xf>
    <xf numFmtId="0" fontId="199" fillId="0" borderId="0" xfId="0" applyFont="1" applyAlignment="1">
      <alignment horizontal="left" vertical="center" wrapText="1"/>
    </xf>
    <xf numFmtId="0" fontId="50" fillId="5" borderId="11" xfId="13" applyFont="1" applyFill="1" applyBorder="1" applyAlignment="1">
      <alignment vertical="center" wrapText="1"/>
    </xf>
    <xf numFmtId="0" fontId="0" fillId="0" borderId="11" xfId="0" applyBorder="1"/>
    <xf numFmtId="0" fontId="38" fillId="0" borderId="0" xfId="13" applyFont="1" applyAlignment="1">
      <alignment vertical="center" wrapText="1"/>
    </xf>
    <xf numFmtId="0" fontId="197" fillId="0" borderId="0" xfId="0" applyFont="1" applyAlignment="1">
      <alignment horizontal="left" vertical="center" wrapText="1"/>
    </xf>
    <xf numFmtId="0" fontId="197" fillId="0" borderId="0" xfId="13" applyFont="1" applyAlignment="1">
      <alignment vertical="center"/>
    </xf>
    <xf numFmtId="0" fontId="76" fillId="0" borderId="0" xfId="13" applyFont="1"/>
    <xf numFmtId="0" fontId="131" fillId="0" borderId="0" xfId="0" applyFont="1" applyAlignment="1">
      <alignment vertical="center" wrapText="1"/>
    </xf>
    <xf numFmtId="0" fontId="207" fillId="0" borderId="0" xfId="0" applyFont="1" applyAlignment="1">
      <alignment vertical="center" wrapText="1"/>
    </xf>
    <xf numFmtId="0" fontId="207" fillId="0" borderId="0" xfId="13" applyFont="1" applyAlignment="1">
      <alignment horizontal="justify" vertical="center" wrapText="1"/>
    </xf>
    <xf numFmtId="0" fontId="76" fillId="0" borderId="0" xfId="13" applyFont="1" applyAlignment="1">
      <alignment horizontal="justify" vertical="center" wrapText="1"/>
    </xf>
    <xf numFmtId="0" fontId="62" fillId="0" borderId="0" xfId="135" applyFont="1" applyAlignment="1">
      <alignment vertical="center" wrapText="1"/>
    </xf>
    <xf numFmtId="0" fontId="70" fillId="0" borderId="0" xfId="13" applyFont="1" applyAlignment="1">
      <alignment horizontal="justify" vertical="center" wrapText="1"/>
    </xf>
    <xf numFmtId="0" fontId="70" fillId="0" borderId="0" xfId="0" applyFont="1" applyAlignment="1">
      <alignment horizontal="left" vertical="center" wrapText="1"/>
    </xf>
    <xf numFmtId="0" fontId="70" fillId="0" borderId="0" xfId="0" applyFont="1" applyAlignment="1" applyProtection="1">
      <alignment horizontal="left" vertical="center" wrapText="1"/>
      <protection locked="0"/>
    </xf>
    <xf numFmtId="0" fontId="22" fillId="0" borderId="30" xfId="0" applyFont="1" applyBorder="1" applyAlignment="1">
      <alignment vertical="center" wrapText="1"/>
    </xf>
    <xf numFmtId="0" fontId="55" fillId="0" borderId="30" xfId="0" applyFont="1" applyBorder="1" applyAlignment="1">
      <alignment vertical="center" wrapText="1"/>
    </xf>
    <xf numFmtId="0" fontId="76" fillId="0" borderId="0" xfId="0" applyFont="1" applyAlignment="1">
      <alignment horizontal="left" vertical="center" wrapText="1"/>
    </xf>
    <xf numFmtId="0" fontId="129" fillId="0" borderId="35" xfId="0" applyFont="1" applyBorder="1" applyAlignment="1">
      <alignment horizontal="left" vertical="center" wrapText="1"/>
    </xf>
    <xf numFmtId="0" fontId="129" fillId="0" borderId="30" xfId="0" applyFont="1" applyBorder="1" applyAlignment="1">
      <alignment horizontal="left" vertical="center" wrapText="1"/>
    </xf>
    <xf numFmtId="0" fontId="22" fillId="0" borderId="0" xfId="0" applyFont="1" applyAlignment="1">
      <alignment horizontal="left" vertical="center" wrapText="1"/>
    </xf>
    <xf numFmtId="0" fontId="129" fillId="0" borderId="0" xfId="0" applyFont="1" applyAlignment="1">
      <alignment vertical="center" wrapText="1"/>
    </xf>
    <xf numFmtId="0" fontId="197" fillId="4" borderId="0" xfId="0" applyFont="1" applyFill="1" applyAlignment="1">
      <alignment horizontal="left" vertical="center" wrapText="1"/>
    </xf>
    <xf numFmtId="0" fontId="28" fillId="0" borderId="0" xfId="0" applyFont="1" applyAlignment="1">
      <alignment vertical="center" wrapText="1"/>
    </xf>
    <xf numFmtId="0" fontId="19" fillId="13" borderId="2" xfId="0" applyFont="1" applyFill="1" applyBorder="1" applyAlignment="1">
      <alignment horizontal="center" vertical="center"/>
    </xf>
    <xf numFmtId="0" fontId="19" fillId="13" borderId="5" xfId="0" applyFont="1" applyFill="1" applyBorder="1" applyAlignment="1">
      <alignment horizontal="center" vertical="center"/>
    </xf>
    <xf numFmtId="0" fontId="27" fillId="0" borderId="0" xfId="0" applyFont="1" applyAlignment="1">
      <alignment vertical="center" wrapText="1"/>
    </xf>
    <xf numFmtId="0" fontId="17" fillId="5" borderId="0" xfId="0" applyFont="1" applyFill="1" applyAlignment="1">
      <alignment vertical="center" wrapText="1"/>
    </xf>
    <xf numFmtId="0" fontId="48" fillId="0" borderId="1" xfId="0" applyFont="1" applyBorder="1" applyAlignment="1">
      <alignment horizontal="center" vertical="center" wrapText="1"/>
    </xf>
    <xf numFmtId="166" fontId="48" fillId="0" borderId="1" xfId="0" applyNumberFormat="1" applyFont="1" applyBorder="1" applyAlignment="1">
      <alignment horizontal="center" vertical="center" wrapText="1"/>
    </xf>
    <xf numFmtId="0" fontId="92" fillId="0" borderId="0" xfId="0" applyFont="1" applyAlignment="1">
      <alignment vertical="center" wrapText="1"/>
    </xf>
    <xf numFmtId="0" fontId="73" fillId="0" borderId="0" xfId="0" applyFont="1" applyAlignment="1">
      <alignment vertical="center" wrapText="1"/>
    </xf>
    <xf numFmtId="0" fontId="48" fillId="0" borderId="0" xfId="0" applyFont="1" applyAlignment="1">
      <alignment vertical="center" wrapText="1"/>
    </xf>
    <xf numFmtId="0" fontId="17" fillId="5" borderId="0" xfId="0" applyFont="1" applyFill="1" applyAlignment="1">
      <alignment horizontal="left" vertical="center" wrapText="1"/>
    </xf>
    <xf numFmtId="0" fontId="68" fillId="0" borderId="14" xfId="0" applyFont="1" applyBorder="1" applyAlignment="1">
      <alignment vertical="center" wrapText="1"/>
    </xf>
    <xf numFmtId="0" fontId="68" fillId="0" borderId="13" xfId="0" applyFont="1" applyBorder="1" applyAlignment="1">
      <alignment vertical="center" wrapText="1"/>
    </xf>
    <xf numFmtId="0" fontId="75" fillId="0" borderId="0" xfId="0" applyFont="1" applyAlignment="1">
      <alignment vertical="center" wrapText="1"/>
    </xf>
    <xf numFmtId="0" fontId="18" fillId="8" borderId="5" xfId="0" applyFont="1" applyFill="1" applyBorder="1" applyAlignment="1">
      <alignment vertical="center" wrapText="1"/>
    </xf>
    <xf numFmtId="0" fontId="28" fillId="0" borderId="1" xfId="0" applyFont="1" applyBorder="1" applyAlignment="1">
      <alignment horizontal="center" vertical="center" wrapText="1"/>
    </xf>
    <xf numFmtId="0" fontId="84" fillId="0" borderId="1" xfId="0" applyFont="1" applyBorder="1" applyAlignment="1">
      <alignment horizontal="center" vertical="center" wrapText="1"/>
    </xf>
    <xf numFmtId="2" fontId="28" fillId="0" borderId="1" xfId="0" applyNumberFormat="1" applyFont="1" applyBorder="1" applyAlignment="1">
      <alignment horizontal="center" vertical="center" wrapText="1"/>
    </xf>
    <xf numFmtId="0" fontId="63" fillId="0" borderId="0" xfId="0" applyFont="1" applyAlignment="1">
      <alignment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0" fillId="0" borderId="0" xfId="0" applyFont="1" applyAlignment="1">
      <alignment vertical="center" wrapText="1"/>
    </xf>
    <xf numFmtId="0" fontId="84" fillId="0" borderId="0" xfId="0" applyFont="1" applyAlignment="1">
      <alignment vertical="center" wrapText="1"/>
    </xf>
    <xf numFmtId="0" fontId="17" fillId="5" borderId="11" xfId="0" applyFont="1" applyFill="1" applyBorder="1" applyAlignment="1">
      <alignment vertical="center" wrapText="1"/>
    </xf>
    <xf numFmtId="0" fontId="84" fillId="0" borderId="30" xfId="0" applyFont="1" applyBorder="1" applyAlignment="1">
      <alignment vertical="center" wrapText="1"/>
    </xf>
    <xf numFmtId="0" fontId="76" fillId="0" borderId="0" xfId="0" applyFont="1" applyAlignment="1">
      <alignment vertical="center" wrapText="1"/>
    </xf>
    <xf numFmtId="0" fontId="21" fillId="0" borderId="30" xfId="0" applyFont="1" applyBorder="1" applyAlignment="1">
      <alignment vertical="center" wrapText="1"/>
    </xf>
    <xf numFmtId="0" fontId="58" fillId="0" borderId="30" xfId="0" applyFont="1" applyBorder="1" applyAlignment="1">
      <alignment vertical="center" wrapText="1"/>
    </xf>
    <xf numFmtId="0" fontId="77" fillId="0" borderId="30" xfId="0" applyFont="1" applyBorder="1" applyAlignment="1">
      <alignment horizontal="justify" vertical="center"/>
    </xf>
    <xf numFmtId="0" fontId="78" fillId="0" borderId="0" xfId="0" applyFont="1" applyAlignment="1">
      <alignment horizontal="justify" vertical="center"/>
    </xf>
    <xf numFmtId="0" fontId="70" fillId="0" borderId="0" xfId="0" applyFont="1" applyAlignment="1">
      <alignment vertical="center" wrapText="1"/>
    </xf>
    <xf numFmtId="0" fontId="14" fillId="0" borderId="0" xfId="0" applyFont="1" applyAlignment="1">
      <alignment vertical="center" wrapText="1"/>
    </xf>
    <xf numFmtId="0" fontId="0" fillId="0" borderId="13" xfId="0" applyBorder="1" applyAlignment="1">
      <alignment horizontal="left" vertical="center" wrapText="1"/>
    </xf>
    <xf numFmtId="0" fontId="0" fillId="0" borderId="0" xfId="0" applyAlignment="1">
      <alignment vertical="center" wrapText="1"/>
    </xf>
    <xf numFmtId="0" fontId="50" fillId="5" borderId="0" xfId="0" applyFont="1" applyFill="1" applyAlignment="1">
      <alignment vertical="center" wrapText="1"/>
    </xf>
    <xf numFmtId="0" fontId="132" fillId="0" borderId="0" xfId="0" applyFont="1" applyAlignment="1">
      <alignment horizontal="left" vertical="center" wrapText="1"/>
    </xf>
    <xf numFmtId="0" fontId="62" fillId="0" borderId="0" xfId="0" applyFont="1" applyAlignment="1">
      <alignment vertical="center" wrapText="1"/>
    </xf>
    <xf numFmtId="0" fontId="179" fillId="5" borderId="0" xfId="0" applyFont="1" applyFill="1" applyAlignment="1">
      <alignment vertical="center" wrapText="1"/>
    </xf>
    <xf numFmtId="0" fontId="50" fillId="5" borderId="11" xfId="0" applyFont="1" applyFill="1" applyBorder="1" applyAlignment="1">
      <alignment vertical="center" wrapText="1"/>
    </xf>
    <xf numFmtId="0" fontId="22" fillId="0" borderId="0" xfId="0" applyFont="1" applyAlignment="1">
      <alignment vertical="center" wrapText="1"/>
    </xf>
    <xf numFmtId="0" fontId="165" fillId="0" borderId="0" xfId="0" applyFont="1" applyAlignment="1">
      <alignment vertical="center" wrapText="1"/>
    </xf>
    <xf numFmtId="0" fontId="25" fillId="0" borderId="30" xfId="0" applyFont="1" applyBorder="1" applyAlignment="1">
      <alignment vertical="center" wrapText="1"/>
    </xf>
    <xf numFmtId="0" fontId="76" fillId="0" borderId="30" xfId="0" applyFont="1" applyBorder="1" applyAlignment="1">
      <alignment vertical="center" wrapText="1"/>
    </xf>
    <xf numFmtId="0" fontId="197" fillId="0" borderId="0" xfId="0" applyFont="1" applyAlignment="1">
      <alignment vertical="center" wrapText="1"/>
    </xf>
    <xf numFmtId="0" fontId="76" fillId="0" borderId="0" xfId="0" applyFont="1" applyAlignment="1">
      <alignment horizontal="justify" vertical="center"/>
    </xf>
    <xf numFmtId="0" fontId="147" fillId="0" borderId="0" xfId="0" applyFont="1" applyAlignment="1">
      <alignment horizontal="justify" vertical="center"/>
    </xf>
    <xf numFmtId="0" fontId="148" fillId="0" borderId="13" xfId="0" applyFont="1" applyBorder="1" applyAlignment="1">
      <alignment horizontal="justify" vertical="center"/>
    </xf>
    <xf numFmtId="0" fontId="73" fillId="0" borderId="13" xfId="0" applyFont="1" applyBorder="1" applyAlignment="1">
      <alignment horizontal="justify" vertical="center"/>
    </xf>
    <xf numFmtId="0" fontId="49" fillId="0" borderId="0" xfId="0" applyFont="1" applyAlignment="1">
      <alignment horizontal="justify" vertical="center"/>
    </xf>
    <xf numFmtId="0" fontId="72" fillId="0" borderId="7" xfId="0" applyFont="1" applyBorder="1" applyAlignment="1">
      <alignment horizontal="justify" vertical="center"/>
    </xf>
    <xf numFmtId="0" fontId="48" fillId="0" borderId="0" xfId="0" applyFont="1" applyAlignment="1">
      <alignment horizontal="justify" vertical="center"/>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73" fillId="0" borderId="0" xfId="0" applyFont="1" applyAlignment="1">
      <alignment horizontal="justify" vertical="center"/>
    </xf>
    <xf numFmtId="0" fontId="150" fillId="0" borderId="0" xfId="0" applyFont="1" applyAlignment="1">
      <alignment vertical="center" wrapText="1"/>
    </xf>
    <xf numFmtId="0" fontId="39" fillId="0" borderId="7" xfId="0" applyFont="1" applyBorder="1" applyAlignment="1">
      <alignment horizontal="justify" vertical="center" wrapText="1"/>
    </xf>
    <xf numFmtId="0" fontId="39" fillId="0" borderId="0" xfId="0" applyFont="1" applyAlignment="1">
      <alignment horizontal="justify" vertical="center" wrapText="1"/>
    </xf>
    <xf numFmtId="0" fontId="138" fillId="0" borderId="0" xfId="0" applyFont="1" applyAlignment="1">
      <alignment vertical="center" wrapText="1"/>
    </xf>
    <xf numFmtId="0" fontId="91" fillId="0" borderId="7" xfId="0" applyFont="1" applyBorder="1" applyAlignment="1">
      <alignment horizontal="justify" vertical="center" wrapText="1"/>
    </xf>
    <xf numFmtId="0" fontId="91" fillId="0" borderId="0" xfId="0" applyFont="1" applyAlignment="1">
      <alignment horizontal="justify" vertical="center" wrapText="1"/>
    </xf>
    <xf numFmtId="0" fontId="70" fillId="0" borderId="7" xfId="0" applyFont="1" applyBorder="1" applyAlignment="1">
      <alignment horizontal="justify" vertical="center"/>
    </xf>
    <xf numFmtId="0" fontId="70" fillId="0" borderId="0" xfId="0" applyFont="1" applyAlignment="1">
      <alignment horizontal="justify" vertical="center"/>
    </xf>
    <xf numFmtId="0" fontId="76" fillId="0" borderId="7" xfId="0" applyFont="1" applyBorder="1" applyAlignment="1">
      <alignment horizontal="justify" vertical="center"/>
    </xf>
    <xf numFmtId="0" fontId="20" fillId="0" borderId="11" xfId="0" applyFont="1" applyBorder="1" applyAlignment="1">
      <alignment vertical="center" wrapText="1"/>
    </xf>
    <xf numFmtId="0" fontId="197" fillId="0" borderId="0" xfId="0" applyFont="1" applyAlignment="1">
      <alignment horizontal="justify" vertical="center"/>
    </xf>
    <xf numFmtId="0" fontId="62" fillId="0" borderId="7" xfId="0" applyFont="1" applyBorder="1" applyAlignment="1">
      <alignment horizontal="justify" vertical="center"/>
    </xf>
    <xf numFmtId="0" fontId="62" fillId="0" borderId="0" xfId="0" applyFont="1" applyAlignment="1">
      <alignment horizontal="justify" vertical="center"/>
    </xf>
    <xf numFmtId="0" fontId="70" fillId="0" borderId="0" xfId="0" applyFont="1" applyAlignment="1">
      <alignment vertical="top" wrapText="1"/>
    </xf>
    <xf numFmtId="0" fontId="76" fillId="0" borderId="7" xfId="0" applyFont="1" applyBorder="1" applyAlignment="1">
      <alignment vertical="center" wrapText="1"/>
    </xf>
    <xf numFmtId="0" fontId="166" fillId="11" borderId="0" xfId="0" applyFont="1" applyFill="1" applyAlignment="1">
      <alignment vertical="center" wrapText="1"/>
    </xf>
    <xf numFmtId="0" fontId="76" fillId="11" borderId="0" xfId="0" applyFont="1" applyFill="1" applyAlignment="1">
      <alignment vertical="center" wrapText="1"/>
    </xf>
    <xf numFmtId="0" fontId="68" fillId="0" borderId="0" xfId="0" applyFont="1" applyAlignment="1">
      <alignment horizontal="justify" vertical="center"/>
    </xf>
    <xf numFmtId="0" fontId="161" fillId="0" borderId="0" xfId="0" applyFont="1" applyAlignment="1">
      <alignment vertical="center" wrapText="1"/>
    </xf>
    <xf numFmtId="0" fontId="141" fillId="0" borderId="0" xfId="0" applyFont="1" applyAlignment="1">
      <alignment horizontal="justify" vertical="center"/>
    </xf>
    <xf numFmtId="0" fontId="38" fillId="0" borderId="30" xfId="0" applyFont="1" applyBorder="1" applyAlignment="1">
      <alignment vertical="center" wrapText="1"/>
    </xf>
    <xf numFmtId="0" fontId="50" fillId="5" borderId="0" xfId="0" applyFont="1" applyFill="1" applyAlignment="1">
      <alignment vertical="center"/>
    </xf>
    <xf numFmtId="0" fontId="59" fillId="0" borderId="0" xfId="0" applyFont="1" applyAlignment="1">
      <alignment vertical="center" wrapText="1"/>
    </xf>
    <xf numFmtId="0" fontId="23" fillId="0" borderId="0" xfId="0" applyFont="1" applyAlignment="1">
      <alignment vertical="center" wrapText="1"/>
    </xf>
    <xf numFmtId="0" fontId="206" fillId="0" borderId="0" xfId="0" applyFont="1" applyAlignment="1">
      <alignment horizontal="left" vertical="center" wrapText="1"/>
    </xf>
    <xf numFmtId="0" fontId="55" fillId="0" borderId="0" xfId="0" applyFont="1" applyAlignment="1">
      <alignment vertical="center" wrapText="1"/>
    </xf>
    <xf numFmtId="0" fontId="170" fillId="51" borderId="3" xfId="0" applyFont="1" applyFill="1" applyBorder="1" applyAlignment="1">
      <alignment vertical="center" wrapText="1"/>
    </xf>
    <xf numFmtId="0" fontId="170" fillId="51" borderId="34" xfId="0" applyFont="1" applyFill="1" applyBorder="1" applyAlignment="1">
      <alignment vertical="center" wrapText="1"/>
    </xf>
    <xf numFmtId="0" fontId="219" fillId="5" borderId="6" xfId="0" applyFont="1" applyFill="1" applyBorder="1" applyAlignment="1">
      <alignment vertical="center"/>
    </xf>
    <xf numFmtId="0" fontId="219" fillId="5" borderId="4" xfId="0" applyFont="1" applyFill="1" applyBorder="1" applyAlignment="1">
      <alignment vertical="center"/>
    </xf>
    <xf numFmtId="3" fontId="23" fillId="0" borderId="0" xfId="0" applyNumberFormat="1" applyFont="1" applyAlignment="1">
      <alignment horizontal="left" vertical="center" wrapText="1"/>
    </xf>
    <xf numFmtId="3" fontId="78" fillId="0" borderId="0" xfId="0" applyNumberFormat="1" applyFont="1" applyAlignment="1">
      <alignment horizontal="left" vertical="center" wrapText="1"/>
    </xf>
  </cellXfs>
  <cellStyles count="136">
    <cellStyle name="]_x000a__x000a_Zoomed=1_x000a__x000a_Row=0_x000a__x000a_Column=0_x000a__x000a_Height=0_x000a__x000a_Width=0_x000a__x000a_FontName=FoxFont_x000a__x000a_FontStyle=0_x000a__x000a_FontSize=9_x000a__x000a_PrtFontName=FoxPrin" xfId="127" xr:uid="{00000000-0005-0000-0000-000000000000}"/>
    <cellStyle name="40% - Акцент1 2" xfId="14" xr:uid="{00000000-0005-0000-0000-000001000000}"/>
    <cellStyle name="Bad 2" xfId="15" xr:uid="{00000000-0005-0000-0000-000002000000}"/>
    <cellStyle name="Calculation 2" xfId="16" xr:uid="{00000000-0005-0000-0000-000003000000}"/>
    <cellStyle name="Check Cell 2" xfId="17" xr:uid="{00000000-0005-0000-0000-000004000000}"/>
    <cellStyle name="Comma 2" xfId="12" xr:uid="{00000000-0005-0000-0000-000005000000}"/>
    <cellStyle name="Explanatory Text 2" xfId="18" xr:uid="{00000000-0005-0000-0000-000006000000}"/>
    <cellStyle name="Good 2" xfId="19" xr:uid="{00000000-0005-0000-0000-000007000000}"/>
    <cellStyle name="Header_1" xfId="20" xr:uid="{00000000-0005-0000-0000-000008000000}"/>
    <cellStyle name="Heading 1 2" xfId="21" xr:uid="{00000000-0005-0000-0000-000009000000}"/>
    <cellStyle name="Heading 2 2" xfId="22" xr:uid="{00000000-0005-0000-0000-00000A000000}"/>
    <cellStyle name="Heading 3 2" xfId="23" xr:uid="{00000000-0005-0000-0000-00000B000000}"/>
    <cellStyle name="Heading 4 2" xfId="24" xr:uid="{00000000-0005-0000-0000-00000C000000}"/>
    <cellStyle name="Input 2" xfId="25" xr:uid="{00000000-0005-0000-0000-00000D000000}"/>
    <cellStyle name="Linked Cell 2" xfId="26" xr:uid="{00000000-0005-0000-0000-00000E000000}"/>
    <cellStyle name="Neutral 2" xfId="27" xr:uid="{00000000-0005-0000-0000-00000F000000}"/>
    <cellStyle name="Normal 2" xfId="1" xr:uid="{00000000-0005-0000-0000-000010000000}"/>
    <cellStyle name="Normal 2 2" xfId="11" xr:uid="{00000000-0005-0000-0000-000011000000}"/>
    <cellStyle name="Normal 3" xfId="28" xr:uid="{00000000-0005-0000-0000-000012000000}"/>
    <cellStyle name="Normal 4" xfId="2" xr:uid="{00000000-0005-0000-0000-000013000000}"/>
    <cellStyle name="Normal 4 2" xfId="29" xr:uid="{00000000-0005-0000-0000-000014000000}"/>
    <cellStyle name="Normal 4 3" xfId="30" xr:uid="{00000000-0005-0000-0000-000015000000}"/>
    <cellStyle name="Normal 6" xfId="31" xr:uid="{00000000-0005-0000-0000-000016000000}"/>
    <cellStyle name="Note 2" xfId="32" xr:uid="{00000000-0005-0000-0000-000017000000}"/>
    <cellStyle name="NotesStyle" xfId="33" xr:uid="{00000000-0005-0000-0000-000018000000}"/>
    <cellStyle name="Output 2" xfId="34" xr:uid="{00000000-0005-0000-0000-000019000000}"/>
    <cellStyle name="Percent 2" xfId="35" xr:uid="{00000000-0005-0000-0000-00001A000000}"/>
    <cellStyle name="SAPBEXaggData" xfId="36" xr:uid="{00000000-0005-0000-0000-00001B000000}"/>
    <cellStyle name="SAPBEXaggDataEmph" xfId="37" xr:uid="{00000000-0005-0000-0000-00001C000000}"/>
    <cellStyle name="SAPBEXaggItem" xfId="38" xr:uid="{00000000-0005-0000-0000-00001D000000}"/>
    <cellStyle name="SAPBEXaggItemX" xfId="39" xr:uid="{00000000-0005-0000-0000-00001E000000}"/>
    <cellStyle name="SAPBEXchaText" xfId="40" xr:uid="{00000000-0005-0000-0000-00001F000000}"/>
    <cellStyle name="SAPBEXexcBad7" xfId="41" xr:uid="{00000000-0005-0000-0000-000020000000}"/>
    <cellStyle name="SAPBEXexcBad8" xfId="42" xr:uid="{00000000-0005-0000-0000-000021000000}"/>
    <cellStyle name="SAPBEXexcBad9" xfId="43" xr:uid="{00000000-0005-0000-0000-000022000000}"/>
    <cellStyle name="SAPBEXexcCritical4" xfId="44" xr:uid="{00000000-0005-0000-0000-000023000000}"/>
    <cellStyle name="SAPBEXexcCritical5" xfId="45" xr:uid="{00000000-0005-0000-0000-000024000000}"/>
    <cellStyle name="SAPBEXexcCritical6" xfId="46" xr:uid="{00000000-0005-0000-0000-000025000000}"/>
    <cellStyle name="SAPBEXexcGood1" xfId="47" xr:uid="{00000000-0005-0000-0000-000026000000}"/>
    <cellStyle name="SAPBEXexcGood2" xfId="48" xr:uid="{00000000-0005-0000-0000-000027000000}"/>
    <cellStyle name="SAPBEXexcGood3" xfId="49" xr:uid="{00000000-0005-0000-0000-000028000000}"/>
    <cellStyle name="SAPBEXfilterDrill" xfId="50" xr:uid="{00000000-0005-0000-0000-000029000000}"/>
    <cellStyle name="SAPBEXfilterItem" xfId="51" xr:uid="{00000000-0005-0000-0000-00002A000000}"/>
    <cellStyle name="SAPBEXfilterText" xfId="52" xr:uid="{00000000-0005-0000-0000-00002B000000}"/>
    <cellStyle name="SAPBEXformats" xfId="53" xr:uid="{00000000-0005-0000-0000-00002C000000}"/>
    <cellStyle name="SAPBEXheaderItem" xfId="54" xr:uid="{00000000-0005-0000-0000-00002D000000}"/>
    <cellStyle name="SAPBEXheaderText" xfId="55" xr:uid="{00000000-0005-0000-0000-00002E000000}"/>
    <cellStyle name="SAPBEXHLevel0" xfId="56" xr:uid="{00000000-0005-0000-0000-00002F000000}"/>
    <cellStyle name="SAPBEXHLevel0X" xfId="57" xr:uid="{00000000-0005-0000-0000-000030000000}"/>
    <cellStyle name="SAPBEXHLevel1" xfId="58" xr:uid="{00000000-0005-0000-0000-000031000000}"/>
    <cellStyle name="SAPBEXHLevel1X" xfId="59" xr:uid="{00000000-0005-0000-0000-000032000000}"/>
    <cellStyle name="SAPBEXHLevel2" xfId="60" xr:uid="{00000000-0005-0000-0000-000033000000}"/>
    <cellStyle name="SAPBEXHLevel2X" xfId="61" xr:uid="{00000000-0005-0000-0000-000034000000}"/>
    <cellStyle name="SAPBEXHLevel3" xfId="62" xr:uid="{00000000-0005-0000-0000-000035000000}"/>
    <cellStyle name="SAPBEXHLevel3X" xfId="63" xr:uid="{00000000-0005-0000-0000-000036000000}"/>
    <cellStyle name="SAPBEXinputData" xfId="64" xr:uid="{00000000-0005-0000-0000-000037000000}"/>
    <cellStyle name="SAPBEXresData" xfId="65" xr:uid="{00000000-0005-0000-0000-000038000000}"/>
    <cellStyle name="SAPBEXresDataEmph" xfId="66" xr:uid="{00000000-0005-0000-0000-000039000000}"/>
    <cellStyle name="SAPBEXresItem" xfId="67" xr:uid="{00000000-0005-0000-0000-00003A000000}"/>
    <cellStyle name="SAPBEXresItemX" xfId="68" xr:uid="{00000000-0005-0000-0000-00003B000000}"/>
    <cellStyle name="SAPBEXstdData" xfId="69" xr:uid="{00000000-0005-0000-0000-00003C000000}"/>
    <cellStyle name="SAPBEXstdData 2" xfId="70" xr:uid="{00000000-0005-0000-0000-00003D000000}"/>
    <cellStyle name="SAPBEXstdDataEmph" xfId="71" xr:uid="{00000000-0005-0000-0000-00003E000000}"/>
    <cellStyle name="SAPBEXstdItem" xfId="72" xr:uid="{00000000-0005-0000-0000-00003F000000}"/>
    <cellStyle name="SAPBEXstdItemX" xfId="73" xr:uid="{00000000-0005-0000-0000-000040000000}"/>
    <cellStyle name="SAPBEXtitle" xfId="74" xr:uid="{00000000-0005-0000-0000-000041000000}"/>
    <cellStyle name="SAPBEXundefined" xfId="75" xr:uid="{00000000-0005-0000-0000-000042000000}"/>
    <cellStyle name="Title 2" xfId="76" xr:uid="{00000000-0005-0000-0000-000043000000}"/>
    <cellStyle name="Total 2" xfId="77" xr:uid="{00000000-0005-0000-0000-000044000000}"/>
    <cellStyle name="Warning Text 2" xfId="78" xr:uid="{00000000-0005-0000-0000-000045000000}"/>
    <cellStyle name="Ввод  2" xfId="79" xr:uid="{00000000-0005-0000-0000-000046000000}"/>
    <cellStyle name="Вывод 2" xfId="80" xr:uid="{00000000-0005-0000-0000-000047000000}"/>
    <cellStyle name="Вычисление 2" xfId="81" xr:uid="{00000000-0005-0000-0000-000048000000}"/>
    <cellStyle name="Гиперссылка" xfId="7" builtinId="8"/>
    <cellStyle name="Гиперссылка 2" xfId="133" xr:uid="{00000000-0005-0000-0000-00004A000000}"/>
    <cellStyle name="Итог 2" xfId="82" xr:uid="{00000000-0005-0000-0000-00004B000000}"/>
    <cellStyle name="Название 2" xfId="132" xr:uid="{00000000-0005-0000-0000-00004C000000}"/>
    <cellStyle name="Обычный" xfId="0" builtinId="0"/>
    <cellStyle name="Обычный 10" xfId="134" xr:uid="{00000000-0005-0000-0000-00004E000000}"/>
    <cellStyle name="Обычный 13" xfId="83" xr:uid="{00000000-0005-0000-0000-00004F000000}"/>
    <cellStyle name="Обычный 14" xfId="84" xr:uid="{00000000-0005-0000-0000-000050000000}"/>
    <cellStyle name="Обычный 18" xfId="85" xr:uid="{00000000-0005-0000-0000-000051000000}"/>
    <cellStyle name="Обычный 2" xfId="3" xr:uid="{00000000-0005-0000-0000-000052000000}"/>
    <cellStyle name="Обычный 2 2" xfId="4" xr:uid="{00000000-0005-0000-0000-000053000000}"/>
    <cellStyle name="Обычный 2 2 4" xfId="128" xr:uid="{00000000-0005-0000-0000-000054000000}"/>
    <cellStyle name="Обычный 2 3" xfId="131" xr:uid="{00000000-0005-0000-0000-000055000000}"/>
    <cellStyle name="Обычный 20" xfId="86" xr:uid="{00000000-0005-0000-0000-000056000000}"/>
    <cellStyle name="Обычный 22" xfId="87" xr:uid="{00000000-0005-0000-0000-000057000000}"/>
    <cellStyle name="Обычный 23" xfId="88" xr:uid="{00000000-0005-0000-0000-000058000000}"/>
    <cellStyle name="Обычный 24" xfId="89" xr:uid="{00000000-0005-0000-0000-000059000000}"/>
    <cellStyle name="Обычный 25" xfId="90" xr:uid="{00000000-0005-0000-0000-00005A000000}"/>
    <cellStyle name="Обычный 26" xfId="91" xr:uid="{00000000-0005-0000-0000-00005B000000}"/>
    <cellStyle name="Обычный 27" xfId="92" xr:uid="{00000000-0005-0000-0000-00005C000000}"/>
    <cellStyle name="Обычный 28" xfId="93" xr:uid="{00000000-0005-0000-0000-00005D000000}"/>
    <cellStyle name="Обычный 3" xfId="10" xr:uid="{00000000-0005-0000-0000-00005E000000}"/>
    <cellStyle name="Обычный 3 2" xfId="94" xr:uid="{00000000-0005-0000-0000-00005F000000}"/>
    <cellStyle name="Обычный 34" xfId="95" xr:uid="{00000000-0005-0000-0000-000060000000}"/>
    <cellStyle name="Обычный 35" xfId="96" xr:uid="{00000000-0005-0000-0000-000061000000}"/>
    <cellStyle name="Обычный 36" xfId="97" xr:uid="{00000000-0005-0000-0000-000062000000}"/>
    <cellStyle name="Обычный 37" xfId="98" xr:uid="{00000000-0005-0000-0000-000063000000}"/>
    <cellStyle name="Обычный 38" xfId="99" xr:uid="{00000000-0005-0000-0000-000064000000}"/>
    <cellStyle name="Обычный 39" xfId="100" xr:uid="{00000000-0005-0000-0000-000065000000}"/>
    <cellStyle name="Обычный 4" xfId="13" xr:uid="{00000000-0005-0000-0000-000066000000}"/>
    <cellStyle name="Обычный 4 2" xfId="101" xr:uid="{00000000-0005-0000-0000-000067000000}"/>
    <cellStyle name="Обычный 4 3" xfId="102" xr:uid="{00000000-0005-0000-0000-000068000000}"/>
    <cellStyle name="Обычный 4 4" xfId="103" xr:uid="{00000000-0005-0000-0000-000069000000}"/>
    <cellStyle name="Обычный 4 5" xfId="135" xr:uid="{00000000-0005-0000-0000-00006A000000}"/>
    <cellStyle name="Обычный 40" xfId="104" xr:uid="{00000000-0005-0000-0000-00006B000000}"/>
    <cellStyle name="Обычный 41" xfId="105" xr:uid="{00000000-0005-0000-0000-00006C000000}"/>
    <cellStyle name="Обычный 42" xfId="106" xr:uid="{00000000-0005-0000-0000-00006D000000}"/>
    <cellStyle name="Обычный 43" xfId="107" xr:uid="{00000000-0005-0000-0000-00006E000000}"/>
    <cellStyle name="Обычный 5" xfId="108" xr:uid="{00000000-0005-0000-0000-00006F000000}"/>
    <cellStyle name="Обычный 5 2" xfId="109" xr:uid="{00000000-0005-0000-0000-000070000000}"/>
    <cellStyle name="Обычный 5 2 2" xfId="110" xr:uid="{00000000-0005-0000-0000-000071000000}"/>
    <cellStyle name="Обычный 5 2 2 2" xfId="111" xr:uid="{00000000-0005-0000-0000-000072000000}"/>
    <cellStyle name="Обычный 5 2 2 3" xfId="112" xr:uid="{00000000-0005-0000-0000-000073000000}"/>
    <cellStyle name="Обычный 5 2 3" xfId="113" xr:uid="{00000000-0005-0000-0000-000074000000}"/>
    <cellStyle name="Обычный 5 2 4" xfId="114" xr:uid="{00000000-0005-0000-0000-000075000000}"/>
    <cellStyle name="Обычный 5 3" xfId="115" xr:uid="{00000000-0005-0000-0000-000076000000}"/>
    <cellStyle name="Обычный 5 3 2" xfId="116" xr:uid="{00000000-0005-0000-0000-000077000000}"/>
    <cellStyle name="Обычный 5 3 3" xfId="117" xr:uid="{00000000-0005-0000-0000-000078000000}"/>
    <cellStyle name="Обычный 5 4" xfId="118" xr:uid="{00000000-0005-0000-0000-000079000000}"/>
    <cellStyle name="Обычный 5 5" xfId="119" xr:uid="{00000000-0005-0000-0000-00007A000000}"/>
    <cellStyle name="Обычный 6" xfId="120" xr:uid="{00000000-0005-0000-0000-00007B000000}"/>
    <cellStyle name="Обычный 6 2 2" xfId="5" xr:uid="{00000000-0005-0000-0000-00007C000000}"/>
    <cellStyle name="Обычный 7" xfId="121" xr:uid="{00000000-0005-0000-0000-00007D000000}"/>
    <cellStyle name="Обычный 7 2" xfId="122" xr:uid="{00000000-0005-0000-0000-00007E000000}"/>
    <cellStyle name="Обычный 7 2 2" xfId="123" xr:uid="{00000000-0005-0000-0000-00007F000000}"/>
    <cellStyle name="Обычный 8" xfId="124" xr:uid="{00000000-0005-0000-0000-000080000000}"/>
    <cellStyle name="Обычный 9" xfId="125" xr:uid="{00000000-0005-0000-0000-000081000000}"/>
    <cellStyle name="Примечание 2" xfId="126" xr:uid="{00000000-0005-0000-0000-000082000000}"/>
    <cellStyle name="Процентный 2" xfId="8" xr:uid="{00000000-0005-0000-0000-000083000000}"/>
    <cellStyle name="Финансовый" xfId="129" builtinId="3"/>
    <cellStyle name="Финансовый 2" xfId="9" xr:uid="{00000000-0005-0000-0000-000085000000}"/>
    <cellStyle name="Финансовый 2 2" xfId="130" xr:uid="{00000000-0005-0000-0000-000086000000}"/>
    <cellStyle name="Финансовый 3" xfId="6" xr:uid="{00000000-0005-0000-0000-000087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2CC"/>
      <color rgb="FFFCD4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180975</xdr:rowOff>
    </xdr:from>
    <xdr:to>
      <xdr:col>0</xdr:col>
      <xdr:colOff>253267</xdr:colOff>
      <xdr:row>1</xdr:row>
      <xdr:rowOff>255496</xdr:rowOff>
    </xdr:to>
    <xdr:pic>
      <xdr:nvPicPr>
        <xdr:cNvPr id="5" name="Рисунок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8575" y="180975"/>
          <a:ext cx="224692" cy="2745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224692</xdr:colOff>
      <xdr:row>0</xdr:row>
      <xdr:rowOff>271981</xdr:rowOff>
    </xdr:to>
    <xdr:pic>
      <xdr:nvPicPr>
        <xdr:cNvPr id="4" name="Рисунок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0" y="0"/>
          <a:ext cx="224692" cy="2793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224692" cy="262212"/>
    <xdr:pic>
      <xdr:nvPicPr>
        <xdr:cNvPr id="2" name="Рисунок 1">
          <a:extLst>
            <a:ext uri="{FF2B5EF4-FFF2-40B4-BE49-F238E27FC236}">
              <a16:creationId xmlns:a16="http://schemas.microsoft.com/office/drawing/2014/main" id="{8DBE1E85-0ABF-AC4A-AE0E-7945B9E581F6}"/>
            </a:ext>
          </a:extLst>
        </xdr:cNvPr>
        <xdr:cNvPicPr>
          <a:picLocks noChangeAspect="1"/>
        </xdr:cNvPicPr>
      </xdr:nvPicPr>
      <xdr:blipFill>
        <a:blip xmlns:r="http://schemas.openxmlformats.org/officeDocument/2006/relationships" r:embed="rId1"/>
        <a:stretch>
          <a:fillRect/>
        </a:stretch>
      </xdr:blipFill>
      <xdr:spPr>
        <a:xfrm>
          <a:off x="0" y="0"/>
          <a:ext cx="224692" cy="26221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224692</xdr:colOff>
      <xdr:row>0</xdr:row>
      <xdr:rowOff>278175</xdr:rowOff>
    </xdr:to>
    <xdr:pic>
      <xdr:nvPicPr>
        <xdr:cNvPr id="3" name="Рисунок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0" y="0"/>
          <a:ext cx="224692" cy="2793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224692</xdr:colOff>
      <xdr:row>0</xdr:row>
      <xdr:rowOff>265503</xdr:rowOff>
    </xdr:to>
    <xdr:pic>
      <xdr:nvPicPr>
        <xdr:cNvPr id="3" name="Рисунок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0"/>
          <a:ext cx="224692" cy="279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xdr:colOff>
      <xdr:row>0</xdr:row>
      <xdr:rowOff>0</xdr:rowOff>
    </xdr:from>
    <xdr:to>
      <xdr:col>0</xdr:col>
      <xdr:colOff>233158</xdr:colOff>
      <xdr:row>0</xdr:row>
      <xdr:rowOff>261846</xdr:rowOff>
    </xdr:to>
    <xdr:pic>
      <xdr:nvPicPr>
        <xdr:cNvPr id="3" name="Рисунок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466" y="0"/>
          <a:ext cx="224692" cy="279308"/>
        </a:xfrm>
        <a:prstGeom prst="rect">
          <a:avLst/>
        </a:prstGeom>
      </xdr:spPr>
    </xdr:pic>
    <xdr:clientData/>
  </xdr:twoCellAnchor>
  <xdr:twoCellAnchor>
    <xdr:from>
      <xdr:col>13</xdr:col>
      <xdr:colOff>1</xdr:colOff>
      <xdr:row>130</xdr:row>
      <xdr:rowOff>19542</xdr:rowOff>
    </xdr:from>
    <xdr:to>
      <xdr:col>16</xdr:col>
      <xdr:colOff>322384</xdr:colOff>
      <xdr:row>139</xdr:row>
      <xdr:rowOff>107464</xdr:rowOff>
    </xdr:to>
    <xdr:sp macro="" textlink="">
      <xdr:nvSpPr>
        <xdr:cNvPr id="2" name="Прямоугольник 1">
          <a:extLst>
            <a:ext uri="{FF2B5EF4-FFF2-40B4-BE49-F238E27FC236}">
              <a16:creationId xmlns:a16="http://schemas.microsoft.com/office/drawing/2014/main" id="{38FE6A17-9A13-D736-50A8-B0631C6C129C}"/>
            </a:ext>
          </a:extLst>
        </xdr:cNvPr>
        <xdr:cNvSpPr/>
      </xdr:nvSpPr>
      <xdr:spPr>
        <a:xfrm>
          <a:off x="11215078" y="29141619"/>
          <a:ext cx="2725614" cy="262792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ru-RU" sz="1100" b="1">
              <a:solidFill>
                <a:schemeClr val="dk1"/>
              </a:solidFill>
              <a:effectLst/>
              <a:latin typeface="+mn-lt"/>
              <a:ea typeface="+mn-ea"/>
              <a:cs typeface="+mn-cs"/>
            </a:rPr>
            <a:t>ВР</a:t>
          </a:r>
          <a:r>
            <a:rPr lang="en-US" sz="1100" b="1">
              <a:solidFill>
                <a:schemeClr val="dk1"/>
              </a:solidFill>
              <a:effectLst/>
              <a:latin typeface="+mn-lt"/>
              <a:ea typeface="+mn-ea"/>
              <a:cs typeface="+mn-cs"/>
            </a:rPr>
            <a:t>: Sustainable emissions reductions</a:t>
          </a:r>
          <a:r>
            <a:rPr lang="en-US" sz="1100">
              <a:solidFill>
                <a:schemeClr val="dk1"/>
              </a:solidFill>
              <a:effectLst/>
              <a:latin typeface="+mn-lt"/>
              <a:ea typeface="+mn-ea"/>
              <a:cs typeface="+mn-cs"/>
            </a:rPr>
            <a:t> (SERs) result from actions or interventions that have led to ongoing reductions in Scope 1 (direct) and/or Scope 2 (indirect) greenhouse gas (GHG) emissions (carbon dioxide and methane) such that GHG emissions would have been higher in the reporting year if the intervention had not taken place. SERs must meet three criteria: a specific intervention that has reduced GHG emissions, the reduction must be quantifiable and the reduction is expected to be ongoing. Reductions are reportable for a 12 </a:t>
          </a:r>
          <a:r>
            <a:rPr lang="ru-RU" sz="1100">
              <a:solidFill>
                <a:schemeClr val="dk1"/>
              </a:solidFill>
              <a:effectLst/>
              <a:latin typeface="+mn-lt"/>
              <a:ea typeface="+mn-ea"/>
              <a:cs typeface="+mn-cs"/>
            </a:rPr>
            <a:t>месяцев</a:t>
          </a:r>
        </a:p>
        <a:p>
          <a:r>
            <a:rPr lang="en-US" sz="1100" b="0" i="0" u="none" strike="noStrike">
              <a:solidFill>
                <a:schemeClr val="lt1"/>
              </a:solidFill>
              <a:effectLst/>
              <a:latin typeface="+mn-lt"/>
              <a:ea typeface="+mn-ea"/>
              <a:cs typeface="+mn-cs"/>
            </a:rPr>
            <a:t>12-month period from the start of the intervention/action.</a:t>
          </a:r>
        </a:p>
        <a:p>
          <a:r>
            <a:rPr lang="en-US" sz="1100" b="0" i="0" u="none" strike="noStrike">
              <a:solidFill>
                <a:schemeClr val="lt1"/>
              </a:solidFill>
              <a:effectLst/>
              <a:latin typeface="+mn-lt"/>
              <a:ea typeface="+mn-ea"/>
              <a:cs typeface="+mn-cs"/>
            </a:rPr>
            <a:t> </a:t>
          </a:r>
        </a:p>
        <a:p>
          <a:r>
            <a:rPr lang="en-US" sz="1100" b="0" i="0" u="none" strike="noStrike">
              <a:solidFill>
                <a:schemeClr val="lt1"/>
              </a:solidFill>
              <a:effectLst/>
              <a:latin typeface="+mn-lt"/>
              <a:ea typeface="+mn-ea"/>
              <a:cs typeface="+mn-cs"/>
            </a:rPr>
            <a:t> </a:t>
          </a:r>
        </a:p>
        <a:p>
          <a:r>
            <a:rPr lang="ru-RU" sz="1100" b="1" i="0" u="none" strike="noStrike">
              <a:solidFill>
                <a:schemeClr val="lt1"/>
              </a:solidFill>
              <a:effectLst/>
              <a:latin typeface="+mn-lt"/>
              <a:ea typeface="+mn-ea"/>
              <a:cs typeface="+mn-cs"/>
            </a:rPr>
            <a:t>Устойчивое сокращение выбросов (</a:t>
          </a:r>
          <a:r>
            <a:rPr lang="en-US" sz="1100" b="1" i="0" u="none" strike="noStrike">
              <a:solidFill>
                <a:schemeClr val="lt1"/>
              </a:solidFill>
              <a:effectLst/>
              <a:latin typeface="+mn-lt"/>
              <a:ea typeface="+mn-ea"/>
              <a:cs typeface="+mn-cs"/>
            </a:rPr>
            <a:t>SER)</a:t>
          </a:r>
        </a:p>
        <a:p>
          <a:r>
            <a:rPr lang="en-US" sz="1100" b="0" i="0" u="none" strike="noStrike">
              <a:solidFill>
                <a:schemeClr val="lt1"/>
              </a:solidFill>
              <a:effectLst/>
              <a:latin typeface="+mn-lt"/>
              <a:ea typeface="+mn-ea"/>
              <a:cs typeface="+mn-cs"/>
            </a:rPr>
            <a:t>SER </a:t>
          </a:r>
          <a:r>
            <a:rPr lang="ru-RU" sz="1100" b="0" i="0" u="none" strike="noStrike">
              <a:solidFill>
                <a:schemeClr val="lt1"/>
              </a:solidFill>
              <a:effectLst/>
              <a:latin typeface="+mn-lt"/>
              <a:ea typeface="+mn-ea"/>
              <a:cs typeface="+mn-cs"/>
            </a:rPr>
            <a:t>являются результатом действий или вмешательств, которые привели к постоянному сокращению объема 1 (прямое)и / или Объем 2 (косвенные) выбросы парниковых газов (ПГ) (диоксида углерода и метана), так что выбросы ПГ были бы выше в отчетном году, если бы вмешательство не было проведено. ГЭЭ должен соответствовать трем критериям: конкретное вмешательство, которое привело к сокращению выбросов парниковых газов, сокращение должно быть поддающимся количественной оценке, и ожидается, что сокращение будет продолжаться. Снижения подлежат отчетности за</a:t>
          </a:r>
        </a:p>
        <a:p>
          <a:r>
            <a:rPr lang="ru-RU" sz="1100" b="0" i="0" u="none" strike="noStrike">
              <a:solidFill>
                <a:schemeClr val="lt1"/>
              </a:solidFill>
              <a:effectLst/>
              <a:latin typeface="+mn-lt"/>
              <a:ea typeface="+mn-ea"/>
              <a:cs typeface="+mn-cs"/>
            </a:rPr>
            <a:t>12-месячный период с начала вмешательства / действия</a:t>
          </a:r>
        </a:p>
        <a:p>
          <a:pPr algn="l"/>
          <a:endParaRPr lang="ru-RU" sz="1100"/>
        </a:p>
      </xdr:txBody>
    </xdr:sp>
    <xdr:clientData/>
  </xdr:twoCellAnchor>
  <xdr:twoCellAnchor>
    <xdr:from>
      <xdr:col>15</xdr:col>
      <xdr:colOff>548855</xdr:colOff>
      <xdr:row>15</xdr:row>
      <xdr:rowOff>77264</xdr:rowOff>
    </xdr:from>
    <xdr:to>
      <xdr:col>19</xdr:col>
      <xdr:colOff>470700</xdr:colOff>
      <xdr:row>21</xdr:row>
      <xdr:rowOff>34637</xdr:rowOff>
    </xdr:to>
    <xdr:sp macro="" textlink="">
      <xdr:nvSpPr>
        <xdr:cNvPr id="4" name="Прямоугольник 3">
          <a:extLst>
            <a:ext uri="{FF2B5EF4-FFF2-40B4-BE49-F238E27FC236}">
              <a16:creationId xmlns:a16="http://schemas.microsoft.com/office/drawing/2014/main" id="{61812EEF-6650-87A2-A857-072EB837CEBD}"/>
            </a:ext>
          </a:extLst>
        </xdr:cNvPr>
        <xdr:cNvSpPr/>
      </xdr:nvSpPr>
      <xdr:spPr>
        <a:xfrm>
          <a:off x="13814582" y="3598628"/>
          <a:ext cx="3108391" cy="284373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t>Пример Шел: </a:t>
          </a:r>
          <a:r>
            <a:rPr lang="en-US" sz="1100"/>
            <a:t>GHG emissions were calculated using global warming potential (GWP) factors from the IPCC’s Fourth Assessment Report. For comparison, our Scope 1</a:t>
          </a:r>
          <a:r>
            <a:rPr lang="ru-RU" sz="1100" baseline="0"/>
            <a:t> </a:t>
          </a:r>
          <a:r>
            <a:rPr lang="en-US" sz="1100"/>
            <a:t>emissions would have been 60 million tonnes in 2021 if we were to use GWPs from the IPCC's Fifth Assessment Report.</a:t>
          </a:r>
          <a:endParaRPr lang="ru-RU" sz="1100"/>
        </a:p>
        <a:p>
          <a:pPr marL="0" marR="0" lvl="0" indent="0" algn="l" defTabSz="914400" eaLnBrk="1" fontAlgn="auto" latinLnBrk="0" hangingPunct="1">
            <a:lnSpc>
              <a:spcPct val="100000"/>
            </a:lnSpc>
            <a:spcBef>
              <a:spcPts val="0"/>
            </a:spcBef>
            <a:spcAft>
              <a:spcPts val="0"/>
            </a:spcAft>
            <a:buClrTx/>
            <a:buSzTx/>
            <a:buFontTx/>
            <a:buNone/>
            <a:tabLst/>
            <a:defRPr/>
          </a:pPr>
          <a:r>
            <a:rPr lang="ru-RU" sz="1100"/>
            <a:t>ИПИЕКА: </a:t>
          </a:r>
          <a:r>
            <a:rPr lang="en-US" sz="1100">
              <a:solidFill>
                <a:schemeClr val="lt1"/>
              </a:solidFill>
              <a:effectLst/>
              <a:latin typeface="+mn-lt"/>
              <a:ea typeface="+mn-ea"/>
              <a:cs typeface="+mn-cs"/>
            </a:rPr>
            <a:t>The CO2e should be calculated in accordance with published global warming potential (GWP) factors. Note that, at present, the preferred source for these factors for this indicator is the IPCC’s </a:t>
          </a:r>
          <a:r>
            <a:rPr lang="en-US" sz="1100" i="1">
              <a:solidFill>
                <a:schemeClr val="lt1"/>
              </a:solidFill>
              <a:effectLst/>
              <a:latin typeface="+mn-lt"/>
              <a:ea typeface="+mn-ea"/>
              <a:cs typeface="+mn-cs"/>
            </a:rPr>
            <a:t>Fourth Assessment Report </a:t>
          </a:r>
          <a:r>
            <a:rPr lang="en-US" sz="1100">
              <a:solidFill>
                <a:schemeClr val="lt1"/>
              </a:solidFill>
              <a:effectLst/>
              <a:latin typeface="+mn-lt"/>
              <a:ea typeface="+mn-ea"/>
              <a:cs typeface="+mn-cs"/>
            </a:rPr>
            <a:t>[8] and that for consistent reporting of CO2e they are based on GWP-1001 </a:t>
          </a:r>
        </a:p>
        <a:p>
          <a:pPr algn="l"/>
          <a:endParaRPr lang="ru-RU" sz="1100"/>
        </a:p>
      </xdr:txBody>
    </xdr:sp>
    <xdr:clientData/>
  </xdr:twoCellAnchor>
  <xdr:twoCellAnchor>
    <xdr:from>
      <xdr:col>20</xdr:col>
      <xdr:colOff>554182</xdr:colOff>
      <xdr:row>15</xdr:row>
      <xdr:rowOff>57727</xdr:rowOff>
    </xdr:from>
    <xdr:to>
      <xdr:col>24</xdr:col>
      <xdr:colOff>577272</xdr:colOff>
      <xdr:row>21</xdr:row>
      <xdr:rowOff>184728</xdr:rowOff>
    </xdr:to>
    <xdr:sp macro="" textlink="">
      <xdr:nvSpPr>
        <xdr:cNvPr id="6" name="Прямоугольник 5">
          <a:extLst>
            <a:ext uri="{FF2B5EF4-FFF2-40B4-BE49-F238E27FC236}">
              <a16:creationId xmlns:a16="http://schemas.microsoft.com/office/drawing/2014/main" id="{905287DF-AD5E-45D8-7BBC-7323C84112E7}"/>
            </a:ext>
          </a:extLst>
        </xdr:cNvPr>
        <xdr:cNvSpPr/>
      </xdr:nvSpPr>
      <xdr:spPr>
        <a:xfrm>
          <a:off x="17803091" y="3579091"/>
          <a:ext cx="3209636" cy="30133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a:t>Протокол по парниковым газам дополнил свой стандарт публикацией в 2011 году Стандарта учета и отчетности Корпоративной цепочки создания стоимости (область охвата 3) [10]. Из 15 категорий выбросов Объема 3, определенных в этом стандарте, Категория 11 «Использование проданной продукции» является наиболее актуальной для нефтегазовой отрасли. Растет интерес заинтересованных сторон к раскрытию информации категории 3. В 2016 году IPIECA опубликовала Оценку выбросов парниковых газов в цепочке создания стоимости в нефтяной промышленности (Область охвата 3) [11], чтобы предоставить дополнительные методологические рекомендации для нефтяной промышленности по 15 категориям.</a:t>
          </a:r>
          <a:endParaRPr lang="ru-RU"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xdr:colOff>
      <xdr:row>0</xdr:row>
      <xdr:rowOff>0</xdr:rowOff>
    </xdr:from>
    <xdr:to>
      <xdr:col>0</xdr:col>
      <xdr:colOff>233158</xdr:colOff>
      <xdr:row>0</xdr:row>
      <xdr:rowOff>261846</xdr:rowOff>
    </xdr:to>
    <xdr:pic>
      <xdr:nvPicPr>
        <xdr:cNvPr id="2" name="Рисунок 1">
          <a:extLst>
            <a:ext uri="{FF2B5EF4-FFF2-40B4-BE49-F238E27FC236}">
              <a16:creationId xmlns:a16="http://schemas.microsoft.com/office/drawing/2014/main" id="{90A3F7BB-1FDF-4446-877A-DB9742CAD1D4}"/>
            </a:ext>
          </a:extLst>
        </xdr:cNvPr>
        <xdr:cNvPicPr>
          <a:picLocks noChangeAspect="1"/>
        </xdr:cNvPicPr>
      </xdr:nvPicPr>
      <xdr:blipFill>
        <a:blip xmlns:r="http://schemas.openxmlformats.org/officeDocument/2006/relationships" r:embed="rId1"/>
        <a:stretch>
          <a:fillRect/>
        </a:stretch>
      </xdr:blipFill>
      <xdr:spPr>
        <a:xfrm>
          <a:off x="8466" y="0"/>
          <a:ext cx="224692" cy="261846"/>
        </a:xfrm>
        <a:prstGeom prst="rect">
          <a:avLst/>
        </a:prstGeom>
      </xdr:spPr>
    </xdr:pic>
    <xdr:clientData/>
  </xdr:twoCellAnchor>
  <xdr:twoCellAnchor>
    <xdr:from>
      <xdr:col>14</xdr:col>
      <xdr:colOff>31752</xdr:colOff>
      <xdr:row>111</xdr:row>
      <xdr:rowOff>464042</xdr:rowOff>
    </xdr:from>
    <xdr:to>
      <xdr:col>17</xdr:col>
      <xdr:colOff>354135</xdr:colOff>
      <xdr:row>120</xdr:row>
      <xdr:rowOff>0</xdr:rowOff>
    </xdr:to>
    <xdr:sp macro="" textlink="">
      <xdr:nvSpPr>
        <xdr:cNvPr id="3" name="Прямоугольник 2">
          <a:extLst>
            <a:ext uri="{FF2B5EF4-FFF2-40B4-BE49-F238E27FC236}">
              <a16:creationId xmlns:a16="http://schemas.microsoft.com/office/drawing/2014/main" id="{C357F574-5CE9-0040-92EF-E5E09CE6CEA6}"/>
            </a:ext>
          </a:extLst>
        </xdr:cNvPr>
        <xdr:cNvSpPr/>
      </xdr:nvSpPr>
      <xdr:spPr>
        <a:xfrm>
          <a:off x="13303252" y="32192875"/>
          <a:ext cx="2735383" cy="258558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ru-RU" sz="1100" b="1">
              <a:solidFill>
                <a:schemeClr val="dk1"/>
              </a:solidFill>
              <a:effectLst/>
              <a:latin typeface="+mn-lt"/>
              <a:ea typeface="+mn-ea"/>
              <a:cs typeface="+mn-cs"/>
            </a:rPr>
            <a:t>ВР</a:t>
          </a:r>
          <a:r>
            <a:rPr lang="en-US" sz="1100" b="1">
              <a:solidFill>
                <a:schemeClr val="dk1"/>
              </a:solidFill>
              <a:effectLst/>
              <a:latin typeface="+mn-lt"/>
              <a:ea typeface="+mn-ea"/>
              <a:cs typeface="+mn-cs"/>
            </a:rPr>
            <a:t>: Sustainable emissions reductions</a:t>
          </a:r>
          <a:r>
            <a:rPr lang="en-US" sz="1100">
              <a:solidFill>
                <a:schemeClr val="dk1"/>
              </a:solidFill>
              <a:effectLst/>
              <a:latin typeface="+mn-lt"/>
              <a:ea typeface="+mn-ea"/>
              <a:cs typeface="+mn-cs"/>
            </a:rPr>
            <a:t> (SERs) result from actions or interventions that have led to ongoing reductions in Scope 1 (direct) and/or Scope 2 (indirect) greenhouse gas (GHG) emissions (carbon dioxide and methane) such that GHG emissions would have been higher in the reporting year if the intervention had not taken place. SERs must meet three criteria: a specific intervention that has reduced GHG emissions, the reduction must be quantifiable and the reduction is expected to be ongoing. Reductions are reportable for a 12 </a:t>
          </a:r>
          <a:r>
            <a:rPr lang="ru-RU" sz="1100">
              <a:solidFill>
                <a:schemeClr val="dk1"/>
              </a:solidFill>
              <a:effectLst/>
              <a:latin typeface="+mn-lt"/>
              <a:ea typeface="+mn-ea"/>
              <a:cs typeface="+mn-cs"/>
            </a:rPr>
            <a:t>месяцев</a:t>
          </a:r>
        </a:p>
        <a:p>
          <a:r>
            <a:rPr lang="en-US" sz="1100" b="0" i="0" u="none" strike="noStrike">
              <a:solidFill>
                <a:schemeClr val="lt1"/>
              </a:solidFill>
              <a:effectLst/>
              <a:latin typeface="+mn-lt"/>
              <a:ea typeface="+mn-ea"/>
              <a:cs typeface="+mn-cs"/>
            </a:rPr>
            <a:t>12-month period from the start of the intervention/action.</a:t>
          </a:r>
        </a:p>
        <a:p>
          <a:r>
            <a:rPr lang="en-US" sz="1100" b="0" i="0" u="none" strike="noStrike">
              <a:solidFill>
                <a:schemeClr val="lt1"/>
              </a:solidFill>
              <a:effectLst/>
              <a:latin typeface="+mn-lt"/>
              <a:ea typeface="+mn-ea"/>
              <a:cs typeface="+mn-cs"/>
            </a:rPr>
            <a:t> </a:t>
          </a:r>
        </a:p>
        <a:p>
          <a:r>
            <a:rPr lang="en-US" sz="1100" b="0" i="0" u="none" strike="noStrike">
              <a:solidFill>
                <a:schemeClr val="lt1"/>
              </a:solidFill>
              <a:effectLst/>
              <a:latin typeface="+mn-lt"/>
              <a:ea typeface="+mn-ea"/>
              <a:cs typeface="+mn-cs"/>
            </a:rPr>
            <a:t> </a:t>
          </a:r>
        </a:p>
        <a:p>
          <a:r>
            <a:rPr lang="ru-RU" sz="1100" b="1" i="0" u="none" strike="noStrike">
              <a:solidFill>
                <a:schemeClr val="lt1"/>
              </a:solidFill>
              <a:effectLst/>
              <a:latin typeface="+mn-lt"/>
              <a:ea typeface="+mn-ea"/>
              <a:cs typeface="+mn-cs"/>
            </a:rPr>
            <a:t>Устойчивое сокращение выбросов (</a:t>
          </a:r>
          <a:r>
            <a:rPr lang="en-US" sz="1100" b="1" i="0" u="none" strike="noStrike">
              <a:solidFill>
                <a:schemeClr val="lt1"/>
              </a:solidFill>
              <a:effectLst/>
              <a:latin typeface="+mn-lt"/>
              <a:ea typeface="+mn-ea"/>
              <a:cs typeface="+mn-cs"/>
            </a:rPr>
            <a:t>SER)</a:t>
          </a:r>
        </a:p>
        <a:p>
          <a:r>
            <a:rPr lang="en-US" sz="1100" b="0" i="0" u="none" strike="noStrike">
              <a:solidFill>
                <a:schemeClr val="lt1"/>
              </a:solidFill>
              <a:effectLst/>
              <a:latin typeface="+mn-lt"/>
              <a:ea typeface="+mn-ea"/>
              <a:cs typeface="+mn-cs"/>
            </a:rPr>
            <a:t>SER </a:t>
          </a:r>
          <a:r>
            <a:rPr lang="ru-RU" sz="1100" b="0" i="0" u="none" strike="noStrike">
              <a:solidFill>
                <a:schemeClr val="lt1"/>
              </a:solidFill>
              <a:effectLst/>
              <a:latin typeface="+mn-lt"/>
              <a:ea typeface="+mn-ea"/>
              <a:cs typeface="+mn-cs"/>
            </a:rPr>
            <a:t>являются результатом действий или вмешательств, которые привели к постоянному сокращению объема 1 (прямое)и / или Объем 2 (косвенные) выбросы парниковых газов (ПГ) (диоксида углерода и метана), так что выбросы ПГ были бы выше в отчетном году, если бы вмешательство не было проведено. ГЭЭ должен соответствовать трем критериям: конкретное вмешательство, которое привело к сокращению выбросов парниковых газов, сокращение должно быть поддающимся количественной оценке, и ожидается, что сокращение будет продолжаться. Снижения подлежат отчетности за</a:t>
          </a:r>
        </a:p>
        <a:p>
          <a:r>
            <a:rPr lang="ru-RU" sz="1100" b="0" i="0" u="none" strike="noStrike">
              <a:solidFill>
                <a:schemeClr val="lt1"/>
              </a:solidFill>
              <a:effectLst/>
              <a:latin typeface="+mn-lt"/>
              <a:ea typeface="+mn-ea"/>
              <a:cs typeface="+mn-cs"/>
            </a:rPr>
            <a:t>12-месячный период с начала вмешательства / действия</a:t>
          </a:r>
        </a:p>
        <a:p>
          <a:pPr algn="l"/>
          <a:endParaRPr lang="ru-RU" sz="1100"/>
        </a:p>
      </xdr:txBody>
    </xdr:sp>
    <xdr:clientData/>
  </xdr:twoCellAnchor>
  <xdr:twoCellAnchor>
    <xdr:from>
      <xdr:col>14</xdr:col>
      <xdr:colOff>548855</xdr:colOff>
      <xdr:row>46</xdr:row>
      <xdr:rowOff>0</xdr:rowOff>
    </xdr:from>
    <xdr:to>
      <xdr:col>18</xdr:col>
      <xdr:colOff>470700</xdr:colOff>
      <xdr:row>56</xdr:row>
      <xdr:rowOff>0</xdr:rowOff>
    </xdr:to>
    <xdr:sp macro="" textlink="">
      <xdr:nvSpPr>
        <xdr:cNvPr id="4" name="Прямоугольник 3">
          <a:extLst>
            <a:ext uri="{FF2B5EF4-FFF2-40B4-BE49-F238E27FC236}">
              <a16:creationId xmlns:a16="http://schemas.microsoft.com/office/drawing/2014/main" id="{FBD5D4B9-FA8C-204B-BE78-EECA327FF646}"/>
            </a:ext>
          </a:extLst>
        </xdr:cNvPr>
        <xdr:cNvSpPr/>
      </xdr:nvSpPr>
      <xdr:spPr>
        <a:xfrm>
          <a:off x="13820355" y="9429750"/>
          <a:ext cx="3139178" cy="2497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sz="1100"/>
            <a:t>Пример Шел: </a:t>
          </a:r>
          <a:r>
            <a:rPr lang="en-US" sz="1100"/>
            <a:t>GHG emissions were calculated using global warming potential (GWP) factors from the IPCC’s Fourth Assessment Report. For comparison, our Scope 1</a:t>
          </a:r>
          <a:r>
            <a:rPr lang="ru-RU" sz="1100" baseline="0"/>
            <a:t> </a:t>
          </a:r>
          <a:r>
            <a:rPr lang="en-US" sz="1100"/>
            <a:t>emissions would have been 60 million tonnes in 2021 if we were to use GWPs from the IPCC's Fifth Assessment Report.</a:t>
          </a:r>
          <a:endParaRPr lang="ru-RU" sz="1100"/>
        </a:p>
        <a:p>
          <a:pPr marL="0" marR="0" lvl="0" indent="0" algn="l" defTabSz="914400" eaLnBrk="1" fontAlgn="auto" latinLnBrk="0" hangingPunct="1">
            <a:lnSpc>
              <a:spcPct val="100000"/>
            </a:lnSpc>
            <a:spcBef>
              <a:spcPts val="0"/>
            </a:spcBef>
            <a:spcAft>
              <a:spcPts val="0"/>
            </a:spcAft>
            <a:buClrTx/>
            <a:buSzTx/>
            <a:buFontTx/>
            <a:buNone/>
            <a:tabLst/>
            <a:defRPr/>
          </a:pPr>
          <a:r>
            <a:rPr lang="ru-RU" sz="1100"/>
            <a:t>ИПИЕКА: </a:t>
          </a:r>
          <a:r>
            <a:rPr lang="en-US" sz="1100">
              <a:solidFill>
                <a:schemeClr val="lt1"/>
              </a:solidFill>
              <a:effectLst/>
              <a:latin typeface="+mn-lt"/>
              <a:ea typeface="+mn-ea"/>
              <a:cs typeface="+mn-cs"/>
            </a:rPr>
            <a:t>The CO2e should be calculated in accordance with published global warming potential (GWP) factors. Note that, at present, the preferred source for these factors for this indicator is the IPCC’s </a:t>
          </a:r>
          <a:r>
            <a:rPr lang="en-US" sz="1100" i="1">
              <a:solidFill>
                <a:schemeClr val="lt1"/>
              </a:solidFill>
              <a:effectLst/>
              <a:latin typeface="+mn-lt"/>
              <a:ea typeface="+mn-ea"/>
              <a:cs typeface="+mn-cs"/>
            </a:rPr>
            <a:t>Fourth Assessment Report </a:t>
          </a:r>
          <a:r>
            <a:rPr lang="en-US" sz="1100">
              <a:solidFill>
                <a:schemeClr val="lt1"/>
              </a:solidFill>
              <a:effectLst/>
              <a:latin typeface="+mn-lt"/>
              <a:ea typeface="+mn-ea"/>
              <a:cs typeface="+mn-cs"/>
            </a:rPr>
            <a:t>[8] and that for consistent reporting of CO2e they are based on GWP-1001 </a:t>
          </a:r>
        </a:p>
        <a:p>
          <a:pPr algn="l"/>
          <a:endParaRPr lang="ru-RU" sz="1100"/>
        </a:p>
      </xdr:txBody>
    </xdr:sp>
    <xdr:clientData/>
  </xdr:twoCellAnchor>
  <xdr:twoCellAnchor>
    <xdr:from>
      <xdr:col>19</xdr:col>
      <xdr:colOff>554182</xdr:colOff>
      <xdr:row>46</xdr:row>
      <xdr:rowOff>0</xdr:rowOff>
    </xdr:from>
    <xdr:to>
      <xdr:col>23</xdr:col>
      <xdr:colOff>577272</xdr:colOff>
      <xdr:row>58</xdr:row>
      <xdr:rowOff>0</xdr:rowOff>
    </xdr:to>
    <xdr:sp macro="" textlink="">
      <xdr:nvSpPr>
        <xdr:cNvPr id="5" name="Прямоугольник 4">
          <a:extLst>
            <a:ext uri="{FF2B5EF4-FFF2-40B4-BE49-F238E27FC236}">
              <a16:creationId xmlns:a16="http://schemas.microsoft.com/office/drawing/2014/main" id="{1020D4DC-44FA-DC40-8065-D18B68964F5B}"/>
            </a:ext>
          </a:extLst>
        </xdr:cNvPr>
        <xdr:cNvSpPr/>
      </xdr:nvSpPr>
      <xdr:spPr>
        <a:xfrm>
          <a:off x="17847349" y="9429750"/>
          <a:ext cx="3240423" cy="2899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ru-RU"/>
            <a:t>Протокол по парниковым газам дополнил свой стандарт публикацией в 2011 году Стандарта учета и отчетности Корпоративной цепочки создания стоимости (область охвата 3) [10]. Из 15 категорий выбросов Объема 3, определенных в этом стандарте, Категория 11 «Использование проданной продукции» является наиболее актуальной для нефтегазовой отрасли. Растет интерес заинтересованных сторон к раскрытию информации категории 3. В 2016 году IPIECA опубликовала Оценку выбросов парниковых газов в цепочке создания стоимости в нефтяной промышленности (Область охвата 3) [11], чтобы предоставить дополнительные методологические рекомендации для нефтяной промышленности по 15 категориям.</a:t>
          </a:r>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8466</xdr:colOff>
      <xdr:row>0</xdr:row>
      <xdr:rowOff>0</xdr:rowOff>
    </xdr:from>
    <xdr:to>
      <xdr:col>0</xdr:col>
      <xdr:colOff>233158</xdr:colOff>
      <xdr:row>0</xdr:row>
      <xdr:rowOff>261846</xdr:rowOff>
    </xdr:to>
    <xdr:pic>
      <xdr:nvPicPr>
        <xdr:cNvPr id="2" name="Рисунок 1">
          <a:extLst>
            <a:ext uri="{FF2B5EF4-FFF2-40B4-BE49-F238E27FC236}">
              <a16:creationId xmlns:a16="http://schemas.microsoft.com/office/drawing/2014/main" id="{A13F9E69-2153-0D4B-BE25-B45ECFEA97A4}"/>
            </a:ext>
          </a:extLst>
        </xdr:cNvPr>
        <xdr:cNvPicPr>
          <a:picLocks noChangeAspect="1"/>
        </xdr:cNvPicPr>
      </xdr:nvPicPr>
      <xdr:blipFill>
        <a:blip xmlns:r="http://schemas.openxmlformats.org/officeDocument/2006/relationships" r:embed="rId1"/>
        <a:stretch>
          <a:fillRect/>
        </a:stretch>
      </xdr:blipFill>
      <xdr:spPr>
        <a:xfrm>
          <a:off x="8466" y="0"/>
          <a:ext cx="224692" cy="2618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224692</xdr:colOff>
      <xdr:row>0</xdr:row>
      <xdr:rowOff>278175</xdr:rowOff>
    </xdr:to>
    <xdr:pic>
      <xdr:nvPicPr>
        <xdr:cNvPr id="3" name="Рисунок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24692" cy="2793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224692</xdr:colOff>
      <xdr:row>0</xdr:row>
      <xdr:rowOff>277041</xdr:rowOff>
    </xdr:to>
    <xdr:pic>
      <xdr:nvPicPr>
        <xdr:cNvPr id="3" name="Рисунок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224692" cy="2793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224692</xdr:colOff>
      <xdr:row>0</xdr:row>
      <xdr:rowOff>277041</xdr:rowOff>
    </xdr:to>
    <xdr:pic>
      <xdr:nvPicPr>
        <xdr:cNvPr id="3" name="Рисунок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224692" cy="2793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224692</xdr:colOff>
      <xdr:row>0</xdr:row>
      <xdr:rowOff>276167</xdr:rowOff>
    </xdr:to>
    <xdr:pic>
      <xdr:nvPicPr>
        <xdr:cNvPr id="3" name="Рисунок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0" y="0"/>
          <a:ext cx="224692" cy="2793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11</xdr:row>
      <xdr:rowOff>0</xdr:rowOff>
    </xdr:from>
    <xdr:to>
      <xdr:col>11</xdr:col>
      <xdr:colOff>304800</xdr:colOff>
      <xdr:row>12</xdr:row>
      <xdr:rowOff>111367</xdr:rowOff>
    </xdr:to>
    <xdr:sp macro="" textlink="">
      <xdr:nvSpPr>
        <xdr:cNvPr id="11266" name="&lt;image002.jpg@01D7E825.74E64140&gt;" descr="image002.jpg">
          <a:extLst>
            <a:ext uri="{FF2B5EF4-FFF2-40B4-BE49-F238E27FC236}">
              <a16:creationId xmlns:a16="http://schemas.microsoft.com/office/drawing/2014/main" id="{00000000-0008-0000-0900-0000022C0000}"/>
            </a:ext>
          </a:extLst>
        </xdr:cNvPr>
        <xdr:cNvSpPr>
          <a:spLocks noChangeAspect="1" noChangeArrowheads="1"/>
        </xdr:cNvSpPr>
      </xdr:nvSpPr>
      <xdr:spPr bwMode="auto">
        <a:xfrm>
          <a:off x="14249400" y="1866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9770</xdr:colOff>
      <xdr:row>0</xdr:row>
      <xdr:rowOff>0</xdr:rowOff>
    </xdr:from>
    <xdr:to>
      <xdr:col>0</xdr:col>
      <xdr:colOff>234462</xdr:colOff>
      <xdr:row>0</xdr:row>
      <xdr:rowOff>271981</xdr:rowOff>
    </xdr:to>
    <xdr:pic>
      <xdr:nvPicPr>
        <xdr:cNvPr id="4" name="Рисунок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9770" y="0"/>
          <a:ext cx="224692" cy="27930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1"/>
  <sheetViews>
    <sheetView zoomScaleNormal="100" workbookViewId="0">
      <selection activeCell="F34" sqref="F34"/>
    </sheetView>
  </sheetViews>
  <sheetFormatPr defaultColWidth="11" defaultRowHeight="15.5"/>
  <cols>
    <col min="1" max="1" width="28.58203125" customWidth="1"/>
    <col min="2" max="2" width="43.5" customWidth="1"/>
  </cols>
  <sheetData>
    <row r="2" spans="1:2" ht="21" customHeight="1">
      <c r="A2" s="788" t="s">
        <v>915</v>
      </c>
      <c r="B2" s="788" t="s">
        <v>916</v>
      </c>
    </row>
    <row r="3" spans="1:2" ht="21" customHeight="1">
      <c r="A3" s="930" t="s">
        <v>914</v>
      </c>
    </row>
    <row r="4" spans="1:2">
      <c r="A4" s="58" t="s">
        <v>347</v>
      </c>
    </row>
    <row r="5" spans="1:2">
      <c r="A5" s="419" t="s">
        <v>637</v>
      </c>
    </row>
    <row r="6" spans="1:2">
      <c r="A6" s="419" t="s">
        <v>348</v>
      </c>
    </row>
    <row r="7" spans="1:2">
      <c r="A7" s="58" t="s">
        <v>510</v>
      </c>
    </row>
    <row r="8" spans="1:2">
      <c r="A8" s="1074" t="s">
        <v>687</v>
      </c>
    </row>
    <row r="9" spans="1:2">
      <c r="A9" s="420" t="s">
        <v>533</v>
      </c>
    </row>
    <row r="10" spans="1:2">
      <c r="A10" s="420" t="s">
        <v>534</v>
      </c>
    </row>
    <row r="11" spans="1:2">
      <c r="A11" s="420" t="s">
        <v>531</v>
      </c>
    </row>
    <row r="12" spans="1:2">
      <c r="A12" s="419" t="s">
        <v>408</v>
      </c>
    </row>
    <row r="13" spans="1:2">
      <c r="A13" s="58" t="s">
        <v>511</v>
      </c>
    </row>
    <row r="14" spans="1:2">
      <c r="A14" s="420" t="s">
        <v>409</v>
      </c>
    </row>
    <row r="15" spans="1:2">
      <c r="A15" s="419" t="s">
        <v>634</v>
      </c>
    </row>
    <row r="16" spans="1:2">
      <c r="A16" s="58" t="s">
        <v>946</v>
      </c>
    </row>
    <row r="17" spans="1:12">
      <c r="A17" s="420" t="s">
        <v>407</v>
      </c>
    </row>
    <row r="19" spans="1:12" ht="18.5">
      <c r="A19" s="930" t="s">
        <v>677</v>
      </c>
    </row>
    <row r="20" spans="1:12" ht="18.5">
      <c r="A20" s="930" t="s">
        <v>925</v>
      </c>
      <c r="B20" s="30"/>
      <c r="C20" s="30"/>
      <c r="D20" s="30"/>
      <c r="E20" s="30"/>
      <c r="F20" s="30"/>
      <c r="G20" s="30"/>
      <c r="H20" s="30"/>
      <c r="I20" s="30"/>
      <c r="J20" s="30"/>
      <c r="K20" s="30"/>
      <c r="L20" s="30"/>
    </row>
    <row r="22" spans="1:12">
      <c r="A22" s="6" t="s">
        <v>962</v>
      </c>
    </row>
    <row r="23" spans="1:12" ht="29.25" customHeight="1">
      <c r="A23" s="930" t="s">
        <v>887</v>
      </c>
    </row>
    <row r="24" spans="1:12">
      <c r="A24" t="s">
        <v>1039</v>
      </c>
    </row>
    <row r="25" spans="1:12">
      <c r="A25" t="s">
        <v>688</v>
      </c>
      <c r="B25" t="s">
        <v>689</v>
      </c>
    </row>
    <row r="26" spans="1:12">
      <c r="A26" t="s">
        <v>690</v>
      </c>
      <c r="B26" t="s">
        <v>691</v>
      </c>
    </row>
    <row r="27" spans="1:12">
      <c r="A27" t="s">
        <v>694</v>
      </c>
      <c r="B27" t="s">
        <v>695</v>
      </c>
    </row>
    <row r="28" spans="1:12">
      <c r="A28" t="s">
        <v>417</v>
      </c>
      <c r="B28" t="s">
        <v>696</v>
      </c>
    </row>
    <row r="29" spans="1:12">
      <c r="A29" t="s">
        <v>692</v>
      </c>
      <c r="B29" t="s">
        <v>693</v>
      </c>
    </row>
    <row r="30" spans="1:12">
      <c r="A30" s="11" t="s">
        <v>895</v>
      </c>
      <c r="B30" s="11" t="s">
        <v>1038</v>
      </c>
    </row>
    <row r="31" spans="1:12">
      <c r="A31" s="13" t="s">
        <v>875</v>
      </c>
    </row>
    <row r="32" spans="1:12">
      <c r="A32" t="s">
        <v>876</v>
      </c>
      <c r="B32" t="s">
        <v>877</v>
      </c>
    </row>
    <row r="33" spans="1:3">
      <c r="A33" t="s">
        <v>878</v>
      </c>
      <c r="B33" t="s">
        <v>879</v>
      </c>
    </row>
    <row r="34" spans="1:3">
      <c r="A34" t="s">
        <v>880</v>
      </c>
      <c r="B34" t="s">
        <v>881</v>
      </c>
      <c r="C34" t="s">
        <v>866</v>
      </c>
    </row>
    <row r="35" spans="1:3">
      <c r="A35" t="s">
        <v>883</v>
      </c>
      <c r="B35" t="s">
        <v>884</v>
      </c>
    </row>
    <row r="36" spans="1:3">
      <c r="A36" t="s">
        <v>885</v>
      </c>
      <c r="B36" t="s">
        <v>886</v>
      </c>
    </row>
    <row r="37" spans="1:3">
      <c r="A37" t="s">
        <v>888</v>
      </c>
      <c r="B37" t="s">
        <v>905</v>
      </c>
    </row>
    <row r="38" spans="1:3">
      <c r="A38" t="s">
        <v>889</v>
      </c>
      <c r="B38" t="s">
        <v>906</v>
      </c>
    </row>
    <row r="39" spans="1:3">
      <c r="A39" t="s">
        <v>890</v>
      </c>
      <c r="B39" t="s">
        <v>907</v>
      </c>
    </row>
    <row r="40" spans="1:3">
      <c r="A40" t="s">
        <v>891</v>
      </c>
      <c r="B40" t="s">
        <v>908</v>
      </c>
    </row>
    <row r="41" spans="1:3">
      <c r="A41" t="s">
        <v>892</v>
      </c>
      <c r="B41" t="s">
        <v>909</v>
      </c>
    </row>
  </sheetData>
  <hyperlinks>
    <hyperlink ref="A17" location="'Корп управление'!A1" display="Корпоративное управление" xr:uid="{00000000-0004-0000-0000-000000000000}"/>
    <hyperlink ref="A5" location="Климат!A1" display="Парниковые газы" xr:uid="{00000000-0004-0000-0000-000001000000}"/>
    <hyperlink ref="A6" location="Энергия!A1" display="Энергия!A1" xr:uid="{00000000-0004-0000-0000-000002000000}"/>
    <hyperlink ref="A9" location="'Вода '!A1" display="'Вода '!A1" xr:uid="{00000000-0004-0000-0000-000003000000}"/>
    <hyperlink ref="A10" location="'Выбросы '!A1" display="'Выбросы '!A1" xr:uid="{00000000-0004-0000-0000-000004000000}"/>
    <hyperlink ref="A11" location="'Земля и Отходы'!A1" display="Отходы '!A1" xr:uid="{00000000-0004-0000-0000-000005000000}"/>
    <hyperlink ref="A8" location="ИСУ!A1" display="Интегрированная система управления" xr:uid="{00000000-0004-0000-0000-000006000000}"/>
    <hyperlink ref="A12" location="Промбезопасность!A1" display="Промышленная безопасность" xr:uid="{00000000-0004-0000-0000-000007000000}"/>
    <hyperlink ref="A14" location="'Охрана труда'!A1" display="'Охрана труда'!A1" xr:uid="{00000000-0004-0000-0000-000008000000}"/>
    <hyperlink ref="A15" location="Работники!A1" display="Сведения о работниках" xr:uid="{00000000-0004-0000-0000-000009000000}"/>
  </hyperlinks>
  <pageMargins left="0.7" right="0.7" top="0.75" bottom="0.75" header="0.3" footer="0.3"/>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88"/>
  <sheetViews>
    <sheetView topLeftCell="A73" zoomScale="90" zoomScaleNormal="90" workbookViewId="0">
      <selection activeCell="L50" sqref="L50"/>
    </sheetView>
  </sheetViews>
  <sheetFormatPr defaultColWidth="11" defaultRowHeight="15.5"/>
  <cols>
    <col min="1" max="1" width="45.33203125" customWidth="1"/>
    <col min="2" max="2" width="15.83203125" style="31" customWidth="1"/>
    <col min="3" max="7" width="10.83203125" customWidth="1"/>
    <col min="8" max="8" width="8.83203125" style="401" customWidth="1"/>
    <col min="9" max="9" width="10.83203125" customWidth="1"/>
    <col min="10" max="11" width="8.83203125" customWidth="1"/>
  </cols>
  <sheetData>
    <row r="1" spans="1:13" ht="23.25" customHeight="1">
      <c r="A1" s="779" t="s">
        <v>641</v>
      </c>
      <c r="B1" s="779"/>
      <c r="C1" s="779"/>
      <c r="D1" s="779"/>
      <c r="E1" s="779"/>
    </row>
    <row r="2" spans="1:13" ht="35.15" customHeight="1">
      <c r="A2" s="430" t="s">
        <v>449</v>
      </c>
      <c r="B2" s="430"/>
      <c r="C2" s="430"/>
      <c r="D2" s="430"/>
      <c r="E2" s="430"/>
      <c r="F2" s="430"/>
      <c r="G2" s="430"/>
      <c r="H2" s="474" t="s">
        <v>688</v>
      </c>
      <c r="I2" s="474" t="s">
        <v>690</v>
      </c>
      <c r="J2" s="474" t="s">
        <v>694</v>
      </c>
      <c r="K2" s="474" t="s">
        <v>714</v>
      </c>
      <c r="L2" s="461"/>
    </row>
    <row r="3" spans="1:13">
      <c r="A3" s="938" t="s">
        <v>542</v>
      </c>
      <c r="B3" s="588" t="s">
        <v>461</v>
      </c>
      <c r="C3" s="279">
        <v>2018</v>
      </c>
      <c r="D3" s="279">
        <v>2019</v>
      </c>
      <c r="E3" s="589">
        <v>2020</v>
      </c>
      <c r="F3" s="592">
        <v>2021</v>
      </c>
      <c r="G3" s="592">
        <v>2022</v>
      </c>
      <c r="H3" s="458"/>
      <c r="L3" s="458"/>
    </row>
    <row r="4" spans="1:13" ht="16" customHeight="1">
      <c r="A4" s="593" t="s">
        <v>331</v>
      </c>
      <c r="B4" s="594" t="s">
        <v>448</v>
      </c>
      <c r="C4" s="851">
        <f>C5+C6</f>
        <v>450.71</v>
      </c>
      <c r="D4" s="851">
        <f>D5+D6</f>
        <v>428.50799999999998</v>
      </c>
      <c r="E4" s="851">
        <f>E5+E6</f>
        <v>395</v>
      </c>
      <c r="F4" s="976">
        <f>F5+F6</f>
        <v>425</v>
      </c>
      <c r="G4" s="976">
        <f>G5+G6</f>
        <v>456.85300000000001</v>
      </c>
      <c r="H4" s="1146" t="s">
        <v>447</v>
      </c>
      <c r="I4" s="1146"/>
      <c r="J4" s="1146" t="s">
        <v>801</v>
      </c>
      <c r="K4" s="1146" t="s">
        <v>417</v>
      </c>
      <c r="L4" s="459"/>
    </row>
    <row r="5" spans="1:13" ht="16" customHeight="1">
      <c r="A5" s="611" t="s">
        <v>311</v>
      </c>
      <c r="B5" s="858" t="s">
        <v>448</v>
      </c>
      <c r="C5" s="850">
        <f>C17+C26+C35+C44+C53+C62+C71</f>
        <v>432.7</v>
      </c>
      <c r="D5" s="850">
        <f>D17+D26+D35+D44+D53+D62+D71</f>
        <v>402.09999999999997</v>
      </c>
      <c r="E5" s="850">
        <f t="shared" ref="E5" si="0">E17+E26+E35+E44+E53+E62+E71</f>
        <v>376</v>
      </c>
      <c r="F5" s="977">
        <v>403</v>
      </c>
      <c r="G5" s="977">
        <f>G17+G26+G35+G44+G53+G62+G71</f>
        <v>436.86</v>
      </c>
      <c r="H5" s="1145" t="s">
        <v>447</v>
      </c>
      <c r="I5" s="1145"/>
      <c r="J5" s="1145" t="s">
        <v>801</v>
      </c>
      <c r="K5" s="1145" t="s">
        <v>417</v>
      </c>
      <c r="L5" s="460"/>
    </row>
    <row r="6" spans="1:13" ht="16" customHeight="1">
      <c r="A6" s="611" t="s">
        <v>312</v>
      </c>
      <c r="B6" s="858" t="s">
        <v>448</v>
      </c>
      <c r="C6" s="850">
        <f>C18+C27+C36+C45+C54+C63+C72</f>
        <v>18.010000000000002</v>
      </c>
      <c r="D6" s="850">
        <f>D18+D27+D36+D45+D54+D63+D72</f>
        <v>26.407999999999994</v>
      </c>
      <c r="E6" s="850">
        <v>19</v>
      </c>
      <c r="F6" s="977">
        <v>22</v>
      </c>
      <c r="G6" s="977">
        <f>G18+G27+G36+G45+G54+G63+G72</f>
        <v>19.992999999999999</v>
      </c>
      <c r="H6" s="1145" t="s">
        <v>447</v>
      </c>
      <c r="I6" s="1145"/>
      <c r="J6" s="1145" t="s">
        <v>801</v>
      </c>
      <c r="K6" s="1145" t="s">
        <v>417</v>
      </c>
      <c r="L6" s="460"/>
    </row>
    <row r="7" spans="1:13" ht="47.15" customHeight="1">
      <c r="A7" s="436" t="s">
        <v>1022</v>
      </c>
      <c r="B7" s="610" t="s">
        <v>122</v>
      </c>
      <c r="C7" s="850"/>
      <c r="D7" s="850"/>
      <c r="E7" s="850"/>
      <c r="F7" s="850"/>
      <c r="G7" s="768">
        <v>7.6</v>
      </c>
      <c r="H7" s="460"/>
      <c r="I7" s="1146" t="s">
        <v>912</v>
      </c>
      <c r="L7" s="1275"/>
      <c r="M7" s="1276"/>
    </row>
    <row r="8" spans="1:13" ht="30" customHeight="1">
      <c r="A8" s="666" t="s">
        <v>913</v>
      </c>
      <c r="B8" s="832" t="s">
        <v>484</v>
      </c>
      <c r="C8" s="977"/>
      <c r="D8" s="977"/>
      <c r="E8" s="977"/>
      <c r="F8" s="977"/>
      <c r="G8" s="977">
        <v>3</v>
      </c>
      <c r="H8" s="460"/>
      <c r="I8" s="1146" t="s">
        <v>912</v>
      </c>
      <c r="L8" s="460"/>
      <c r="M8" s="1269"/>
    </row>
    <row r="9" spans="1:13" ht="27" customHeight="1">
      <c r="A9" s="395" t="s">
        <v>911</v>
      </c>
      <c r="B9" s="859"/>
      <c r="C9" s="412"/>
      <c r="D9" s="412"/>
      <c r="E9" s="716"/>
      <c r="F9" s="978"/>
      <c r="G9" s="978"/>
      <c r="H9" s="449"/>
      <c r="L9" s="449"/>
    </row>
    <row r="10" spans="1:13">
      <c r="A10" s="792" t="s">
        <v>662</v>
      </c>
      <c r="B10" s="858" t="s">
        <v>448</v>
      </c>
      <c r="C10" s="851">
        <f>C17+C18</f>
        <v>49.3</v>
      </c>
      <c r="D10" s="851">
        <f t="shared" ref="D10:E10" si="1">D17+D18</f>
        <v>49.4</v>
      </c>
      <c r="E10" s="851">
        <f t="shared" si="1"/>
        <v>45</v>
      </c>
      <c r="F10" s="979">
        <v>42</v>
      </c>
      <c r="G10" s="979">
        <f>G12+G13+G14+G15</f>
        <v>41.213999999999999</v>
      </c>
      <c r="H10" s="1146" t="s">
        <v>447</v>
      </c>
      <c r="J10" s="1146" t="s">
        <v>801</v>
      </c>
      <c r="K10" s="449"/>
    </row>
    <row r="11" spans="1:13">
      <c r="A11" s="837" t="s">
        <v>546</v>
      </c>
      <c r="B11" s="858"/>
      <c r="C11" s="980"/>
      <c r="D11" s="980"/>
      <c r="E11" s="980"/>
      <c r="F11" s="980"/>
      <c r="G11" s="979"/>
      <c r="H11" s="1146"/>
      <c r="J11" s="1146"/>
      <c r="K11" s="449"/>
    </row>
    <row r="12" spans="1:13">
      <c r="A12" s="837" t="s">
        <v>612</v>
      </c>
      <c r="B12" s="858" t="s">
        <v>448</v>
      </c>
      <c r="C12" s="980"/>
      <c r="D12" s="980"/>
      <c r="E12" s="980"/>
      <c r="F12" s="977">
        <v>17</v>
      </c>
      <c r="G12" s="977">
        <v>15</v>
      </c>
      <c r="H12" s="1146" t="s">
        <v>447</v>
      </c>
      <c r="I12" s="1146" t="s">
        <v>800</v>
      </c>
      <c r="J12" s="1146" t="s">
        <v>801</v>
      </c>
      <c r="K12" s="449"/>
    </row>
    <row r="13" spans="1:13" ht="30" customHeight="1">
      <c r="A13" s="837" t="s">
        <v>1075</v>
      </c>
      <c r="B13" s="858" t="s">
        <v>448</v>
      </c>
      <c r="C13" s="980"/>
      <c r="D13" s="980"/>
      <c r="E13" s="980"/>
      <c r="F13" s="977">
        <v>7</v>
      </c>
      <c r="G13" s="977">
        <v>9</v>
      </c>
      <c r="H13" s="1146" t="s">
        <v>447</v>
      </c>
      <c r="I13" s="1146" t="s">
        <v>754</v>
      </c>
      <c r="J13" s="1146" t="s">
        <v>801</v>
      </c>
      <c r="K13" s="449"/>
    </row>
    <row r="14" spans="1:13">
      <c r="A14" s="837" t="s">
        <v>650</v>
      </c>
      <c r="B14" s="858" t="s">
        <v>448</v>
      </c>
      <c r="C14" s="980"/>
      <c r="D14" s="980"/>
      <c r="E14" s="980"/>
      <c r="F14" s="977">
        <v>17</v>
      </c>
      <c r="G14" s="977">
        <v>17</v>
      </c>
      <c r="H14" s="1146" t="s">
        <v>447</v>
      </c>
      <c r="I14" s="449"/>
      <c r="J14" s="1146" t="s">
        <v>801</v>
      </c>
      <c r="K14" s="449"/>
    </row>
    <row r="15" spans="1:13">
      <c r="A15" s="837" t="s">
        <v>1076</v>
      </c>
      <c r="B15" s="962" t="s">
        <v>448</v>
      </c>
      <c r="C15" s="980"/>
      <c r="D15" s="980"/>
      <c r="E15" s="980"/>
      <c r="F15" s="886">
        <v>0.3</v>
      </c>
      <c r="G15" s="977">
        <f>0+0.048+0.161+0.005</f>
        <v>0.21400000000000002</v>
      </c>
      <c r="H15" s="1145" t="s">
        <v>447</v>
      </c>
      <c r="I15" s="1146" t="s">
        <v>753</v>
      </c>
      <c r="J15" s="1146" t="s">
        <v>801</v>
      </c>
      <c r="K15" s="449"/>
    </row>
    <row r="16" spans="1:13">
      <c r="A16" s="837" t="s">
        <v>547</v>
      </c>
      <c r="B16" s="962"/>
      <c r="C16" s="980"/>
      <c r="D16" s="980"/>
      <c r="E16" s="980"/>
      <c r="F16" s="980"/>
      <c r="G16" s="979"/>
      <c r="H16" s="1145"/>
    </row>
    <row r="17" spans="1:11">
      <c r="A17" s="611" t="s">
        <v>311</v>
      </c>
      <c r="B17" s="858" t="s">
        <v>448</v>
      </c>
      <c r="C17" s="850">
        <v>47</v>
      </c>
      <c r="D17" s="850">
        <v>46</v>
      </c>
      <c r="E17" s="790">
        <v>42</v>
      </c>
      <c r="F17" s="981">
        <v>40</v>
      </c>
      <c r="G17" s="981">
        <v>37</v>
      </c>
      <c r="H17" s="1145" t="s">
        <v>447</v>
      </c>
    </row>
    <row r="18" spans="1:11">
      <c r="A18" s="436" t="s">
        <v>312</v>
      </c>
      <c r="B18" s="594" t="s">
        <v>448</v>
      </c>
      <c r="C18" s="709">
        <v>2.2999999999999998</v>
      </c>
      <c r="D18" s="850">
        <v>3.4</v>
      </c>
      <c r="E18" s="790">
        <v>3</v>
      </c>
      <c r="F18" s="981">
        <v>2</v>
      </c>
      <c r="G18" s="825">
        <v>3.4849999999999999</v>
      </c>
      <c r="H18" s="1145" t="s">
        <v>447</v>
      </c>
    </row>
    <row r="19" spans="1:11">
      <c r="A19" s="792" t="s">
        <v>661</v>
      </c>
      <c r="B19" s="858" t="s">
        <v>448</v>
      </c>
      <c r="C19" s="851">
        <f>C26+C27</f>
        <v>37.5</v>
      </c>
      <c r="D19" s="851">
        <f t="shared" ref="D19:E19" si="2">D26+D27</f>
        <v>40.700000000000003</v>
      </c>
      <c r="E19" s="851">
        <f t="shared" si="2"/>
        <v>31.299999999999997</v>
      </c>
      <c r="F19" s="979">
        <f>F21+F22+F23+F24</f>
        <v>34.982999999999997</v>
      </c>
      <c r="G19" s="979">
        <f>G12+G22+G23+G24</f>
        <v>32.603000000000002</v>
      </c>
      <c r="H19" s="1146" t="s">
        <v>447</v>
      </c>
      <c r="J19" s="1146" t="s">
        <v>801</v>
      </c>
      <c r="K19" s="449"/>
    </row>
    <row r="20" spans="1:11">
      <c r="A20" s="837" t="s">
        <v>546</v>
      </c>
      <c r="B20" s="858"/>
      <c r="C20" s="980"/>
      <c r="D20" s="980"/>
      <c r="E20" s="980"/>
      <c r="F20" s="980"/>
      <c r="G20" s="980"/>
      <c r="H20" s="1146"/>
      <c r="J20" s="1146"/>
    </row>
    <row r="21" spans="1:11">
      <c r="A21" s="837" t="s">
        <v>612</v>
      </c>
      <c r="B21" s="858" t="s">
        <v>448</v>
      </c>
      <c r="C21" s="980"/>
      <c r="D21" s="980"/>
      <c r="E21" s="980"/>
      <c r="F21" s="977">
        <v>19</v>
      </c>
      <c r="G21" s="977">
        <f>8.126+7.112</f>
        <v>15.238</v>
      </c>
      <c r="H21" s="1146" t="s">
        <v>447</v>
      </c>
      <c r="I21" s="1146" t="s">
        <v>800</v>
      </c>
      <c r="J21" s="1146" t="s">
        <v>801</v>
      </c>
      <c r="K21" s="449"/>
    </row>
    <row r="22" spans="1:11" ht="30" customHeight="1">
      <c r="A22" s="837" t="s">
        <v>1075</v>
      </c>
      <c r="B22" s="858" t="s">
        <v>448</v>
      </c>
      <c r="C22" s="980"/>
      <c r="D22" s="980"/>
      <c r="E22" s="980"/>
      <c r="F22" s="977">
        <v>15</v>
      </c>
      <c r="G22" s="977">
        <f>9.989+1.179+0.003+5.269</f>
        <v>16.440000000000001</v>
      </c>
      <c r="H22" s="1146" t="s">
        <v>447</v>
      </c>
      <c r="I22" s="1146" t="s">
        <v>754</v>
      </c>
      <c r="J22" s="1146" t="s">
        <v>801</v>
      </c>
      <c r="K22" s="449"/>
    </row>
    <row r="23" spans="1:11">
      <c r="A23" s="837" t="s">
        <v>368</v>
      </c>
      <c r="B23" s="858" t="s">
        <v>448</v>
      </c>
      <c r="C23" s="980"/>
      <c r="D23" s="980"/>
      <c r="E23" s="980"/>
      <c r="F23" s="886">
        <v>0.308</v>
      </c>
      <c r="G23" s="886">
        <v>0.58399999999999996</v>
      </c>
      <c r="H23" s="1146" t="s">
        <v>447</v>
      </c>
      <c r="I23" s="449"/>
      <c r="J23" s="1146" t="s">
        <v>801</v>
      </c>
      <c r="K23" s="449"/>
    </row>
    <row r="24" spans="1:11" ht="18" customHeight="1">
      <c r="A24" s="837" t="s">
        <v>1077</v>
      </c>
      <c r="B24" s="962" t="s">
        <v>448</v>
      </c>
      <c r="C24" s="980"/>
      <c r="D24" s="980"/>
      <c r="E24" s="980"/>
      <c r="F24" s="886">
        <v>0.67500000000000004</v>
      </c>
      <c r="G24" s="886">
        <f>0.004+0.001+0+0.574</f>
        <v>0.57899999999999996</v>
      </c>
      <c r="H24" s="1146" t="s">
        <v>447</v>
      </c>
      <c r="I24" s="1146" t="s">
        <v>753</v>
      </c>
      <c r="J24" s="1146" t="s">
        <v>801</v>
      </c>
      <c r="K24" s="449"/>
    </row>
    <row r="25" spans="1:11">
      <c r="A25" s="837" t="s">
        <v>547</v>
      </c>
      <c r="B25" s="858"/>
      <c r="C25" s="980"/>
      <c r="D25" s="980"/>
      <c r="E25" s="980"/>
      <c r="F25" s="850"/>
      <c r="G25" s="977"/>
      <c r="H25" s="1146"/>
    </row>
    <row r="26" spans="1:11">
      <c r="A26" s="611" t="s">
        <v>311</v>
      </c>
      <c r="B26" s="858" t="s">
        <v>448</v>
      </c>
      <c r="C26" s="850">
        <v>25.1</v>
      </c>
      <c r="D26" s="850">
        <v>22</v>
      </c>
      <c r="E26" s="850">
        <v>19.2</v>
      </c>
      <c r="F26" s="850">
        <v>19</v>
      </c>
      <c r="G26" s="886">
        <v>20.457999999999998</v>
      </c>
      <c r="H26" s="1145" t="s">
        <v>447</v>
      </c>
    </row>
    <row r="27" spans="1:11">
      <c r="A27" s="611" t="s">
        <v>312</v>
      </c>
      <c r="B27" s="858" t="s">
        <v>448</v>
      </c>
      <c r="C27" s="850">
        <v>12.4</v>
      </c>
      <c r="D27" s="850">
        <v>18.7</v>
      </c>
      <c r="E27" s="850">
        <v>12.1</v>
      </c>
      <c r="F27" s="850">
        <v>16</v>
      </c>
      <c r="G27" s="977">
        <v>12.381</v>
      </c>
      <c r="H27" s="1145" t="s">
        <v>447</v>
      </c>
    </row>
    <row r="28" spans="1:11">
      <c r="A28" s="792" t="s">
        <v>332</v>
      </c>
      <c r="B28" s="858" t="s">
        <v>448</v>
      </c>
      <c r="C28" s="851">
        <f>C35+C36</f>
        <v>14.899999999999999</v>
      </c>
      <c r="D28" s="851">
        <f t="shared" ref="D28:E28" si="3">D35+D36</f>
        <v>15.1</v>
      </c>
      <c r="E28" s="851">
        <f t="shared" si="3"/>
        <v>14</v>
      </c>
      <c r="F28" s="979">
        <f>F30+F31+F32+F33</f>
        <v>18.481999999999999</v>
      </c>
      <c r="G28" s="979">
        <f>G30+G31+G32+G33</f>
        <v>20.721400000000003</v>
      </c>
      <c r="H28" s="1146" t="s">
        <v>447</v>
      </c>
      <c r="I28" s="449"/>
      <c r="J28" s="1146" t="s">
        <v>802</v>
      </c>
      <c r="K28" s="449"/>
    </row>
    <row r="29" spans="1:11">
      <c r="A29" s="837" t="s">
        <v>546</v>
      </c>
      <c r="B29" s="858"/>
      <c r="C29" s="980"/>
      <c r="D29" s="980"/>
      <c r="E29" s="980"/>
      <c r="F29" s="980"/>
      <c r="G29" s="980"/>
      <c r="H29" s="1146"/>
    </row>
    <row r="30" spans="1:11" ht="16" customHeight="1">
      <c r="A30" s="837" t="s">
        <v>649</v>
      </c>
      <c r="B30" s="858" t="s">
        <v>448</v>
      </c>
      <c r="C30" s="980"/>
      <c r="D30" s="980"/>
      <c r="E30" s="980"/>
      <c r="F30" s="977">
        <v>18</v>
      </c>
      <c r="G30" s="977">
        <f>19.95+0.109</f>
        <v>20.059000000000001</v>
      </c>
      <c r="H30" s="1146" t="s">
        <v>447</v>
      </c>
      <c r="I30" s="1146" t="s">
        <v>800</v>
      </c>
      <c r="J30" s="1146" t="s">
        <v>802</v>
      </c>
      <c r="K30" s="449"/>
    </row>
    <row r="31" spans="1:11" ht="32.15" customHeight="1">
      <c r="A31" s="837" t="s">
        <v>1078</v>
      </c>
      <c r="B31" s="858" t="s">
        <v>448</v>
      </c>
      <c r="C31" s="980"/>
      <c r="D31" s="980"/>
      <c r="E31" s="980"/>
      <c r="F31" s="886">
        <v>0.41199999999999998</v>
      </c>
      <c r="G31" s="984">
        <v>0.6</v>
      </c>
      <c r="H31" s="1146" t="s">
        <v>447</v>
      </c>
      <c r="I31" s="1146" t="s">
        <v>754</v>
      </c>
      <c r="J31" s="1146" t="s">
        <v>802</v>
      </c>
      <c r="K31" s="449"/>
    </row>
    <row r="32" spans="1:11">
      <c r="A32" s="837" t="s">
        <v>650</v>
      </c>
      <c r="B32" s="858" t="s">
        <v>448</v>
      </c>
      <c r="C32" s="980"/>
      <c r="D32" s="980"/>
      <c r="E32" s="980"/>
      <c r="F32" s="982">
        <v>0.03</v>
      </c>
      <c r="G32" s="982">
        <v>0.03</v>
      </c>
      <c r="H32" s="1146" t="s">
        <v>447</v>
      </c>
      <c r="I32" s="449"/>
      <c r="J32" s="1146" t="s">
        <v>802</v>
      </c>
      <c r="K32" s="449"/>
    </row>
    <row r="33" spans="1:11">
      <c r="A33" s="837" t="s">
        <v>1077</v>
      </c>
      <c r="B33" s="962" t="s">
        <v>448</v>
      </c>
      <c r="C33" s="980"/>
      <c r="D33" s="980"/>
      <c r="E33" s="980"/>
      <c r="F33" s="982">
        <v>0.04</v>
      </c>
      <c r="G33" s="982">
        <f>0.002+0.0004+0+0.03</f>
        <v>3.2399999999999998E-2</v>
      </c>
      <c r="H33" s="1146" t="s">
        <v>447</v>
      </c>
      <c r="I33" s="1146" t="s">
        <v>753</v>
      </c>
      <c r="J33" s="1146" t="s">
        <v>802</v>
      </c>
      <c r="K33" s="449"/>
    </row>
    <row r="34" spans="1:11">
      <c r="A34" s="837" t="s">
        <v>547</v>
      </c>
      <c r="B34" s="858"/>
      <c r="C34" s="980"/>
      <c r="D34" s="980"/>
      <c r="E34" s="980"/>
      <c r="F34" s="980"/>
      <c r="G34" s="980"/>
      <c r="H34" s="1146"/>
    </row>
    <row r="35" spans="1:11">
      <c r="A35" s="611" t="s">
        <v>311</v>
      </c>
      <c r="B35" s="858" t="s">
        <v>448</v>
      </c>
      <c r="C35" s="850">
        <v>14.7</v>
      </c>
      <c r="D35" s="850">
        <v>14.9</v>
      </c>
      <c r="E35" s="790">
        <v>13.8</v>
      </c>
      <c r="F35" s="981">
        <v>18</v>
      </c>
      <c r="G35" s="981">
        <v>20.457999999999998</v>
      </c>
      <c r="H35" s="1145" t="s">
        <v>447</v>
      </c>
    </row>
    <row r="36" spans="1:11">
      <c r="A36" s="611" t="s">
        <v>312</v>
      </c>
      <c r="B36" s="858" t="s">
        <v>448</v>
      </c>
      <c r="C36" s="768">
        <v>0.2</v>
      </c>
      <c r="D36" s="768">
        <v>0.2</v>
      </c>
      <c r="E36" s="853">
        <v>0.2</v>
      </c>
      <c r="F36" s="825">
        <v>0.2</v>
      </c>
      <c r="G36" s="825">
        <v>0.20899999999999999</v>
      </c>
      <c r="H36" s="1145" t="s">
        <v>447</v>
      </c>
    </row>
    <row r="37" spans="1:11">
      <c r="A37" s="792" t="s">
        <v>333</v>
      </c>
      <c r="B37" s="858" t="s">
        <v>448</v>
      </c>
      <c r="C37" s="851">
        <f>C44+C45</f>
        <v>155.9</v>
      </c>
      <c r="D37" s="851">
        <f t="shared" ref="D37:E37" si="4">D44+D45</f>
        <v>154.6</v>
      </c>
      <c r="E37" s="851">
        <f t="shared" si="4"/>
        <v>142.80000000000001</v>
      </c>
      <c r="F37" s="979">
        <v>177</v>
      </c>
      <c r="G37" s="979">
        <f>G39+G40+G41+G42</f>
        <v>198.20499999999998</v>
      </c>
      <c r="H37" s="1146" t="s">
        <v>447</v>
      </c>
      <c r="I37" s="449"/>
      <c r="J37" s="1146" t="s">
        <v>802</v>
      </c>
      <c r="K37" s="449"/>
    </row>
    <row r="38" spans="1:11">
      <c r="A38" s="837" t="s">
        <v>546</v>
      </c>
      <c r="B38" s="858"/>
      <c r="C38" s="980"/>
      <c r="D38" s="980"/>
      <c r="E38" s="980"/>
      <c r="F38" s="980"/>
      <c r="G38" s="980"/>
      <c r="H38" s="1146"/>
    </row>
    <row r="39" spans="1:11">
      <c r="A39" s="837" t="s">
        <v>649</v>
      </c>
      <c r="B39" s="858" t="s">
        <v>448</v>
      </c>
      <c r="C39" s="980"/>
      <c r="D39" s="980"/>
      <c r="E39" s="980"/>
      <c r="F39" s="977">
        <v>167</v>
      </c>
      <c r="G39" s="977">
        <f>187.5+1.187</f>
        <v>188.68700000000001</v>
      </c>
      <c r="H39" s="1146" t="s">
        <v>447</v>
      </c>
      <c r="I39" s="449"/>
      <c r="J39" s="1146" t="s">
        <v>802</v>
      </c>
      <c r="K39" s="449"/>
    </row>
    <row r="40" spans="1:11" ht="27.75" customHeight="1">
      <c r="A40" s="837" t="s">
        <v>1078</v>
      </c>
      <c r="B40" s="858" t="s">
        <v>448</v>
      </c>
      <c r="C40" s="980"/>
      <c r="D40" s="980"/>
      <c r="E40" s="980"/>
      <c r="F40" s="977">
        <v>5</v>
      </c>
      <c r="G40" s="977">
        <f>4.365+0.707+0.012+0.497</f>
        <v>5.5809999999999995</v>
      </c>
      <c r="H40" s="1146" t="s">
        <v>447</v>
      </c>
      <c r="I40" s="449"/>
      <c r="J40" s="1146" t="s">
        <v>802</v>
      </c>
      <c r="K40" s="449"/>
    </row>
    <row r="41" spans="1:11">
      <c r="A41" s="837" t="s">
        <v>650</v>
      </c>
      <c r="B41" s="858" t="s">
        <v>448</v>
      </c>
      <c r="C41" s="980"/>
      <c r="D41" s="980"/>
      <c r="E41" s="980"/>
      <c r="F41" s="977">
        <v>4</v>
      </c>
      <c r="G41" s="977">
        <f>3.671</f>
        <v>3.6709999999999998</v>
      </c>
      <c r="H41" s="1146" t="s">
        <v>447</v>
      </c>
      <c r="I41" s="449"/>
      <c r="J41" s="1146" t="s">
        <v>802</v>
      </c>
      <c r="K41" s="449"/>
    </row>
    <row r="42" spans="1:11">
      <c r="A42" s="837" t="s">
        <v>1079</v>
      </c>
      <c r="B42" s="962" t="s">
        <v>448</v>
      </c>
      <c r="C42" s="980"/>
      <c r="D42" s="980"/>
      <c r="E42" s="980"/>
      <c r="F42" s="886">
        <v>0.2</v>
      </c>
      <c r="G42" s="886">
        <f>0.105+0.004+0+0.157</f>
        <v>0.26600000000000001</v>
      </c>
      <c r="H42" s="1146" t="s">
        <v>447</v>
      </c>
      <c r="I42" s="449"/>
      <c r="J42" s="1146" t="s">
        <v>802</v>
      </c>
      <c r="K42" s="449"/>
    </row>
    <row r="43" spans="1:11">
      <c r="A43" s="595" t="s">
        <v>547</v>
      </c>
      <c r="B43" s="594"/>
      <c r="C43" s="980"/>
      <c r="D43" s="980"/>
      <c r="E43" s="983"/>
      <c r="F43" s="984"/>
      <c r="G43" s="984"/>
      <c r="H43" s="1146"/>
      <c r="I43" s="449"/>
      <c r="J43" s="1146"/>
      <c r="K43" s="449"/>
    </row>
    <row r="44" spans="1:11">
      <c r="A44" s="436" t="s">
        <v>311</v>
      </c>
      <c r="B44" s="594" t="s">
        <v>448</v>
      </c>
      <c r="C44" s="850">
        <v>153.9</v>
      </c>
      <c r="D44" s="850">
        <v>152.19999999999999</v>
      </c>
      <c r="E44" s="709">
        <v>141</v>
      </c>
      <c r="F44" s="985">
        <v>175</v>
      </c>
      <c r="G44" s="1144">
        <v>196.52</v>
      </c>
      <c r="H44" s="1145" t="s">
        <v>447</v>
      </c>
    </row>
    <row r="45" spans="1:11">
      <c r="A45" s="436" t="s">
        <v>312</v>
      </c>
      <c r="B45" s="594" t="s">
        <v>448</v>
      </c>
      <c r="C45" s="850">
        <v>2</v>
      </c>
      <c r="D45" s="850">
        <v>2.4</v>
      </c>
      <c r="E45" s="709">
        <v>1.8</v>
      </c>
      <c r="F45" s="709">
        <v>2</v>
      </c>
      <c r="G45" s="984">
        <v>1.6830000000000001</v>
      </c>
      <c r="H45" s="1145" t="s">
        <v>447</v>
      </c>
    </row>
    <row r="46" spans="1:11">
      <c r="A46" s="593" t="s">
        <v>334</v>
      </c>
      <c r="B46" s="594" t="s">
        <v>448</v>
      </c>
      <c r="C46" s="851">
        <f>C53+C54</f>
        <v>73.899999999999991</v>
      </c>
      <c r="D46" s="851">
        <f t="shared" ref="D46:E46" si="5">D53+D54</f>
        <v>60.9</v>
      </c>
      <c r="E46" s="986">
        <f t="shared" si="5"/>
        <v>48.9</v>
      </c>
      <c r="F46" s="987">
        <f>F48+F49+F50+F51</f>
        <v>37.220000000000006</v>
      </c>
      <c r="G46" s="987">
        <f>G48+G49+G50+G51</f>
        <v>39.583999999999996</v>
      </c>
      <c r="H46" s="1146" t="s">
        <v>447</v>
      </c>
      <c r="I46" s="449"/>
      <c r="K46" s="449"/>
    </row>
    <row r="47" spans="1:11">
      <c r="A47" s="595" t="s">
        <v>546</v>
      </c>
      <c r="B47" s="594"/>
      <c r="C47" s="983"/>
      <c r="D47" s="983"/>
      <c r="E47" s="983"/>
      <c r="F47" s="984"/>
      <c r="G47" s="984"/>
      <c r="H47" s="1146"/>
    </row>
    <row r="48" spans="1:11">
      <c r="A48" s="595" t="s">
        <v>649</v>
      </c>
      <c r="B48" s="594" t="s">
        <v>448</v>
      </c>
      <c r="C48" s="983"/>
      <c r="D48" s="983"/>
      <c r="E48" s="983"/>
      <c r="F48" s="988">
        <v>35</v>
      </c>
      <c r="G48" s="988">
        <f>35.394+1.715</f>
        <v>37.109000000000002</v>
      </c>
      <c r="H48" s="1146" t="s">
        <v>447</v>
      </c>
      <c r="I48" s="449"/>
      <c r="K48" s="449"/>
    </row>
    <row r="49" spans="1:11">
      <c r="A49" s="837" t="s">
        <v>1078</v>
      </c>
      <c r="B49" s="858" t="s">
        <v>448</v>
      </c>
      <c r="C49" s="980"/>
      <c r="D49" s="980"/>
      <c r="E49" s="980"/>
      <c r="F49" s="977">
        <v>2</v>
      </c>
      <c r="G49" s="977">
        <f>1.789+0.12+0.006+0</f>
        <v>1.9149999999999998</v>
      </c>
      <c r="H49" s="1146" t="s">
        <v>447</v>
      </c>
      <c r="I49" s="449"/>
      <c r="K49" s="449"/>
    </row>
    <row r="50" spans="1:11">
      <c r="A50" s="837" t="s">
        <v>650</v>
      </c>
      <c r="B50" s="858" t="s">
        <v>448</v>
      </c>
      <c r="C50" s="980"/>
      <c r="D50" s="980"/>
      <c r="E50" s="980"/>
      <c r="F50" s="886">
        <v>0.2</v>
      </c>
      <c r="G50" s="886">
        <v>0.52800000000000002</v>
      </c>
      <c r="H50" s="1146" t="s">
        <v>447</v>
      </c>
      <c r="I50" s="449"/>
      <c r="K50" s="449"/>
    </row>
    <row r="51" spans="1:11">
      <c r="A51" s="837" t="s">
        <v>1077</v>
      </c>
      <c r="B51" s="962" t="s">
        <v>448</v>
      </c>
      <c r="C51" s="980"/>
      <c r="D51" s="980"/>
      <c r="E51" s="980"/>
      <c r="F51" s="982">
        <v>0.02</v>
      </c>
      <c r="G51" s="982">
        <f>0.031+0+0+0.001</f>
        <v>3.2000000000000001E-2</v>
      </c>
      <c r="H51" s="1146" t="s">
        <v>447</v>
      </c>
      <c r="I51" s="449"/>
      <c r="K51" s="449"/>
    </row>
    <row r="52" spans="1:11">
      <c r="A52" s="837" t="s">
        <v>547</v>
      </c>
      <c r="B52" s="858"/>
      <c r="C52" s="980"/>
      <c r="D52" s="980"/>
      <c r="E52" s="980"/>
      <c r="F52" s="886"/>
      <c r="G52" s="886"/>
      <c r="H52" s="1146"/>
    </row>
    <row r="53" spans="1:11">
      <c r="A53" s="611" t="s">
        <v>311</v>
      </c>
      <c r="B53" s="858" t="s">
        <v>448</v>
      </c>
      <c r="C53" s="850">
        <v>72.8</v>
      </c>
      <c r="D53" s="850">
        <v>59.8</v>
      </c>
      <c r="E53" s="790">
        <v>47.3</v>
      </c>
      <c r="F53" s="981">
        <v>35</v>
      </c>
      <c r="G53" s="981">
        <v>37.948999999999998</v>
      </c>
      <c r="H53" s="1145" t="s">
        <v>447</v>
      </c>
    </row>
    <row r="54" spans="1:11">
      <c r="A54" s="611" t="s">
        <v>312</v>
      </c>
      <c r="B54" s="858" t="s">
        <v>448</v>
      </c>
      <c r="C54" s="850">
        <v>1.1000000000000001</v>
      </c>
      <c r="D54" s="850">
        <v>1.1000000000000001</v>
      </c>
      <c r="E54" s="790">
        <v>1.6</v>
      </c>
      <c r="F54" s="981">
        <v>2</v>
      </c>
      <c r="G54" s="981">
        <v>1.7150000000000001</v>
      </c>
      <c r="H54" s="1145" t="s">
        <v>447</v>
      </c>
    </row>
    <row r="55" spans="1:11">
      <c r="A55" s="792" t="s">
        <v>335</v>
      </c>
      <c r="B55" s="858" t="s">
        <v>448</v>
      </c>
      <c r="C55" s="851">
        <v>115</v>
      </c>
      <c r="D55" s="851">
        <f>D62+D63</f>
        <v>105.94800000000001</v>
      </c>
      <c r="E55" s="851">
        <f t="shared" ref="E55" si="6">E62+E63</f>
        <v>111.03</v>
      </c>
      <c r="F55" s="979">
        <f>F57+F58+F59+F60</f>
        <v>115.6</v>
      </c>
      <c r="G55" s="979">
        <f>G57+G58+G59+G60</f>
        <v>123.575</v>
      </c>
      <c r="H55" s="1146" t="s">
        <v>447</v>
      </c>
      <c r="I55" s="449"/>
      <c r="J55" s="1146" t="s">
        <v>801</v>
      </c>
      <c r="K55" s="449"/>
    </row>
    <row r="56" spans="1:11">
      <c r="A56" s="837" t="s">
        <v>546</v>
      </c>
      <c r="B56" s="858"/>
      <c r="C56" s="980"/>
      <c r="D56" s="980"/>
      <c r="E56" s="980"/>
      <c r="F56" s="980"/>
      <c r="G56" s="980"/>
      <c r="H56" s="1146"/>
    </row>
    <row r="57" spans="1:11">
      <c r="A57" s="837" t="s">
        <v>649</v>
      </c>
      <c r="B57" s="858" t="s">
        <v>448</v>
      </c>
      <c r="C57" s="980"/>
      <c r="D57" s="980"/>
      <c r="E57" s="980"/>
      <c r="F57" s="977">
        <v>87</v>
      </c>
      <c r="G57" s="977">
        <f>94.652+0</f>
        <v>94.652000000000001</v>
      </c>
      <c r="H57" s="1146" t="s">
        <v>447</v>
      </c>
      <c r="I57" s="1146" t="s">
        <v>800</v>
      </c>
      <c r="J57" s="1146" t="s">
        <v>801</v>
      </c>
      <c r="K57" s="449"/>
    </row>
    <row r="58" spans="1:11">
      <c r="A58" s="837" t="s">
        <v>1080</v>
      </c>
      <c r="B58" s="858" t="s">
        <v>448</v>
      </c>
      <c r="C58" s="980"/>
      <c r="D58" s="980"/>
      <c r="E58" s="980"/>
      <c r="F58" s="977">
        <v>15</v>
      </c>
      <c r="G58" s="977">
        <f>14.642+0.428+0.044+0.442</f>
        <v>15.556000000000001</v>
      </c>
      <c r="H58" s="1146" t="s">
        <v>447</v>
      </c>
      <c r="I58" s="1146" t="s">
        <v>754</v>
      </c>
      <c r="J58" s="1146" t="s">
        <v>801</v>
      </c>
      <c r="K58" s="449"/>
    </row>
    <row r="59" spans="1:11">
      <c r="A59" s="837" t="s">
        <v>650</v>
      </c>
      <c r="B59" s="858" t="s">
        <v>448</v>
      </c>
      <c r="C59" s="980"/>
      <c r="D59" s="980"/>
      <c r="E59" s="980"/>
      <c r="F59" s="886">
        <v>0.6</v>
      </c>
      <c r="G59" s="886">
        <v>0.498</v>
      </c>
      <c r="H59" s="1146" t="s">
        <v>447</v>
      </c>
      <c r="I59" s="449"/>
      <c r="J59" s="1146" t="s">
        <v>801</v>
      </c>
      <c r="K59" s="449"/>
    </row>
    <row r="60" spans="1:11">
      <c r="A60" s="837" t="s">
        <v>1076</v>
      </c>
      <c r="B60" s="962" t="s">
        <v>448</v>
      </c>
      <c r="C60" s="980"/>
      <c r="D60" s="980"/>
      <c r="E60" s="980"/>
      <c r="F60" s="977">
        <v>13</v>
      </c>
      <c r="G60" s="977">
        <f>9.483+0.219+0.058+3.109</f>
        <v>12.869</v>
      </c>
      <c r="H60" s="1146" t="s">
        <v>447</v>
      </c>
      <c r="I60" s="1146" t="s">
        <v>753</v>
      </c>
      <c r="J60" s="1146" t="s">
        <v>801</v>
      </c>
      <c r="K60" s="449"/>
    </row>
    <row r="61" spans="1:11">
      <c r="A61" s="837" t="s">
        <v>547</v>
      </c>
      <c r="B61" s="962"/>
      <c r="C61" s="980"/>
      <c r="D61" s="980"/>
      <c r="E61" s="980"/>
      <c r="F61" s="980"/>
      <c r="G61" s="980"/>
      <c r="H61" s="1146"/>
    </row>
    <row r="62" spans="1:11">
      <c r="A62" s="611" t="s">
        <v>311</v>
      </c>
      <c r="B62" s="962" t="s">
        <v>448</v>
      </c>
      <c r="C62" s="850">
        <v>115</v>
      </c>
      <c r="D62" s="850">
        <v>105.9</v>
      </c>
      <c r="E62" s="790">
        <v>111</v>
      </c>
      <c r="F62" s="981">
        <v>115</v>
      </c>
      <c r="G62" s="981">
        <v>123.08</v>
      </c>
      <c r="H62" s="1145" t="s">
        <v>447</v>
      </c>
    </row>
    <row r="63" spans="1:11">
      <c r="A63" s="611" t="s">
        <v>312</v>
      </c>
      <c r="B63" s="962" t="s">
        <v>448</v>
      </c>
      <c r="C63" s="989">
        <v>0</v>
      </c>
      <c r="D63" s="989">
        <v>4.8000000000000001E-2</v>
      </c>
      <c r="E63" s="990">
        <v>0.03</v>
      </c>
      <c r="F63" s="991">
        <v>0.52200000000000002</v>
      </c>
      <c r="G63" s="991">
        <v>0.5</v>
      </c>
      <c r="H63" s="1145" t="s">
        <v>447</v>
      </c>
    </row>
    <row r="64" spans="1:11">
      <c r="A64" s="792" t="s">
        <v>336</v>
      </c>
      <c r="B64" s="962" t="s">
        <v>448</v>
      </c>
      <c r="C64" s="851">
        <f>C71+C72</f>
        <v>4.21</v>
      </c>
      <c r="D64" s="851">
        <v>2</v>
      </c>
      <c r="E64" s="851">
        <f t="shared" ref="E64" si="7">E71+E72</f>
        <v>1.72</v>
      </c>
      <c r="F64" s="979">
        <f>F66+F67+F68+F69</f>
        <v>0.89999999999999991</v>
      </c>
      <c r="G64" s="979">
        <f>G66+G67+G68+G69</f>
        <v>1.4121999999999999</v>
      </c>
      <c r="H64" s="1145" t="s">
        <v>447</v>
      </c>
      <c r="I64" s="449"/>
      <c r="J64" s="1146" t="s">
        <v>802</v>
      </c>
      <c r="K64" s="449"/>
    </row>
    <row r="65" spans="1:11">
      <c r="A65" s="837" t="s">
        <v>546</v>
      </c>
      <c r="B65" s="962"/>
      <c r="C65" s="774"/>
      <c r="D65" s="992"/>
      <c r="E65" s="774"/>
      <c r="F65" s="774"/>
      <c r="G65" s="932"/>
      <c r="H65" s="1145"/>
    </row>
    <row r="66" spans="1:11">
      <c r="A66" s="837" t="s">
        <v>649</v>
      </c>
      <c r="B66" s="962" t="s">
        <v>448</v>
      </c>
      <c r="C66" s="774"/>
      <c r="D66" s="992"/>
      <c r="E66" s="774"/>
      <c r="F66" s="886">
        <v>0.5</v>
      </c>
      <c r="G66" s="886">
        <f>1.04+0.02</f>
        <v>1.06</v>
      </c>
      <c r="H66" s="1145" t="s">
        <v>447</v>
      </c>
      <c r="I66" s="449"/>
      <c r="J66" s="1146" t="s">
        <v>802</v>
      </c>
      <c r="K66" s="449"/>
    </row>
    <row r="67" spans="1:11">
      <c r="A67" s="837" t="s">
        <v>1078</v>
      </c>
      <c r="B67" s="962" t="s">
        <v>448</v>
      </c>
      <c r="C67" s="774"/>
      <c r="D67" s="992"/>
      <c r="E67" s="774"/>
      <c r="F67" s="886">
        <v>0.2</v>
      </c>
      <c r="G67" s="886">
        <f>0.138+0.026+0+0</f>
        <v>0.16400000000000001</v>
      </c>
      <c r="H67" s="1145" t="s">
        <v>447</v>
      </c>
      <c r="I67" s="449"/>
      <c r="J67" s="1146" t="s">
        <v>802</v>
      </c>
      <c r="K67" s="449"/>
    </row>
    <row r="68" spans="1:11">
      <c r="A68" s="837" t="s">
        <v>650</v>
      </c>
      <c r="B68" s="962" t="s">
        <v>448</v>
      </c>
      <c r="C68" s="774"/>
      <c r="D68" s="992"/>
      <c r="E68" s="774"/>
      <c r="F68" s="886">
        <v>0.1</v>
      </c>
      <c r="G68" s="982">
        <v>1.7999999999999999E-2</v>
      </c>
      <c r="H68" s="1145" t="s">
        <v>447</v>
      </c>
      <c r="I68" s="449"/>
      <c r="J68" s="1146" t="s">
        <v>802</v>
      </c>
      <c r="K68" s="449"/>
    </row>
    <row r="69" spans="1:11">
      <c r="A69" s="837" t="s">
        <v>1076</v>
      </c>
      <c r="B69" s="962" t="s">
        <v>448</v>
      </c>
      <c r="C69" s="774"/>
      <c r="D69" s="992"/>
      <c r="E69" s="774"/>
      <c r="F69" s="886">
        <v>0.1</v>
      </c>
      <c r="G69" s="886">
        <f>0.002+0.0002+0+0.168</f>
        <v>0.17020000000000002</v>
      </c>
      <c r="H69" s="1145" t="s">
        <v>447</v>
      </c>
      <c r="I69" s="449"/>
      <c r="J69" s="1146" t="s">
        <v>802</v>
      </c>
      <c r="K69" s="449"/>
    </row>
    <row r="70" spans="1:11">
      <c r="A70" s="837" t="s">
        <v>547</v>
      </c>
      <c r="B70" s="962"/>
      <c r="C70" s="774"/>
      <c r="D70" s="992"/>
      <c r="E70" s="774"/>
      <c r="F70" s="886"/>
      <c r="G70" s="886"/>
      <c r="H70" s="1145"/>
    </row>
    <row r="71" spans="1:11">
      <c r="A71" s="611" t="s">
        <v>311</v>
      </c>
      <c r="B71" s="858" t="s">
        <v>448</v>
      </c>
      <c r="C71" s="850">
        <v>4.2</v>
      </c>
      <c r="D71" s="850">
        <v>1.3</v>
      </c>
      <c r="E71" s="790">
        <v>1.7</v>
      </c>
      <c r="F71" s="981">
        <v>1</v>
      </c>
      <c r="G71" s="981">
        <v>1.395</v>
      </c>
      <c r="H71" s="1145" t="s">
        <v>447</v>
      </c>
    </row>
    <row r="72" spans="1:11">
      <c r="A72" s="611" t="s">
        <v>312</v>
      </c>
      <c r="B72" s="858" t="s">
        <v>448</v>
      </c>
      <c r="C72" s="610">
        <v>0.01</v>
      </c>
      <c r="D72" s="990">
        <v>0.56000000000000005</v>
      </c>
      <c r="E72" s="716">
        <v>0.02</v>
      </c>
      <c r="F72" s="990">
        <v>0.02</v>
      </c>
      <c r="G72" s="991">
        <v>0.02</v>
      </c>
      <c r="H72" s="1145" t="s">
        <v>447</v>
      </c>
    </row>
    <row r="73" spans="1:11" s="447" customFormat="1" ht="13">
      <c r="A73" s="925" t="s">
        <v>290</v>
      </c>
      <c r="B73" s="640"/>
      <c r="C73" s="628"/>
      <c r="D73" s="641"/>
      <c r="E73" s="642"/>
      <c r="F73" s="542"/>
    </row>
    <row r="74" spans="1:11" ht="75" customHeight="1">
      <c r="A74" s="1510" t="s">
        <v>1096</v>
      </c>
      <c r="B74" s="1510"/>
      <c r="C74" s="1510"/>
      <c r="D74" s="1510"/>
      <c r="E74" s="1510"/>
      <c r="F74" s="1510"/>
      <c r="G74" s="1510"/>
      <c r="I74" s="19"/>
    </row>
    <row r="75" spans="1:11" ht="51" customHeight="1">
      <c r="A75" s="1517" t="s">
        <v>684</v>
      </c>
      <c r="B75" s="1517"/>
      <c r="C75" s="1517"/>
      <c r="D75" s="1517"/>
      <c r="E75" s="1517"/>
      <c r="F75" s="1517"/>
      <c r="G75" s="1517"/>
    </row>
    <row r="76" spans="1:11" ht="35.15" customHeight="1">
      <c r="A76" s="1518" t="s">
        <v>586</v>
      </c>
      <c r="B76" s="1518"/>
      <c r="C76" s="1518"/>
      <c r="D76" s="1518"/>
      <c r="E76" s="1518"/>
      <c r="F76" s="1518"/>
      <c r="G76" s="1518"/>
      <c r="H76" s="472"/>
    </row>
    <row r="77" spans="1:11" ht="41.15" customHeight="1">
      <c r="A77" s="1518" t="s">
        <v>629</v>
      </c>
      <c r="B77" s="1518"/>
      <c r="C77" s="1518"/>
      <c r="D77" s="1518"/>
      <c r="E77" s="1518"/>
      <c r="F77" s="1518"/>
      <c r="G77" s="1518"/>
      <c r="H77" s="472"/>
    </row>
    <row r="79" spans="1:11" ht="35.15" customHeight="1">
      <c r="A79" s="430" t="s">
        <v>948</v>
      </c>
      <c r="B79" s="856"/>
      <c r="C79" s="856"/>
      <c r="D79" s="856"/>
      <c r="E79" s="856"/>
      <c r="F79" s="856"/>
      <c r="G79" s="856"/>
      <c r="H79" s="857"/>
    </row>
    <row r="80" spans="1:11">
      <c r="A80" s="938" t="s">
        <v>542</v>
      </c>
      <c r="B80" s="588" t="s">
        <v>461</v>
      </c>
      <c r="C80" s="279">
        <v>2018</v>
      </c>
      <c r="D80" s="279">
        <v>2019</v>
      </c>
      <c r="E80" s="279">
        <v>2020</v>
      </c>
      <c r="F80" s="279">
        <v>2021</v>
      </c>
      <c r="G80" s="923">
        <v>2022</v>
      </c>
      <c r="H80" s="473"/>
    </row>
    <row r="81" spans="1:11" ht="48" customHeight="1">
      <c r="A81" s="595" t="s">
        <v>581</v>
      </c>
      <c r="B81" s="584" t="s">
        <v>450</v>
      </c>
      <c r="C81" s="584">
        <v>3.4</v>
      </c>
      <c r="D81" s="584">
        <v>3.2</v>
      </c>
      <c r="E81" s="584">
        <v>3.3</v>
      </c>
      <c r="F81" s="339">
        <v>3.5</v>
      </c>
      <c r="G81" s="1144">
        <v>3.7</v>
      </c>
      <c r="H81" s="449"/>
      <c r="I81" s="449"/>
      <c r="J81" s="449"/>
      <c r="K81" s="1132" t="s">
        <v>417</v>
      </c>
    </row>
    <row r="82" spans="1:11" ht="39.5">
      <c r="A82" s="436" t="s">
        <v>436</v>
      </c>
      <c r="B82" s="962" t="s">
        <v>451</v>
      </c>
      <c r="C82" s="584">
        <v>0.8</v>
      </c>
      <c r="D82" s="584">
        <v>0.9</v>
      </c>
      <c r="E82" s="584">
        <v>0.8</v>
      </c>
      <c r="F82" s="339">
        <v>0.8</v>
      </c>
      <c r="G82" s="1144">
        <v>0.8</v>
      </c>
      <c r="H82" s="449"/>
      <c r="I82" s="449"/>
      <c r="J82" s="449"/>
      <c r="K82" s="1132" t="s">
        <v>417</v>
      </c>
    </row>
    <row r="83" spans="1:11" ht="39.5">
      <c r="A83" s="436" t="s">
        <v>440</v>
      </c>
      <c r="B83" s="962" t="s">
        <v>451</v>
      </c>
      <c r="C83" s="584">
        <v>1.1000000000000001</v>
      </c>
      <c r="D83" s="584">
        <v>1.4</v>
      </c>
      <c r="E83" s="584">
        <v>1.6</v>
      </c>
      <c r="F83" s="339">
        <v>1.5</v>
      </c>
      <c r="G83" s="1144">
        <v>1.7</v>
      </c>
      <c r="H83" s="449"/>
      <c r="I83" s="449"/>
      <c r="J83" s="449"/>
      <c r="K83" s="1132" t="s">
        <v>417</v>
      </c>
    </row>
    <row r="84" spans="1:11" ht="47.25" customHeight="1">
      <c r="A84" s="436" t="s">
        <v>437</v>
      </c>
      <c r="B84" s="584" t="s">
        <v>452</v>
      </c>
      <c r="C84" s="584">
        <v>0.8</v>
      </c>
      <c r="D84" s="584">
        <v>0.7</v>
      </c>
      <c r="E84" s="584">
        <v>0.7</v>
      </c>
      <c r="F84" s="339">
        <v>0.9</v>
      </c>
      <c r="G84" s="1144">
        <v>0.8</v>
      </c>
      <c r="H84" s="449"/>
      <c r="I84" s="449"/>
      <c r="J84" s="449"/>
      <c r="K84" s="1132" t="s">
        <v>417</v>
      </c>
    </row>
    <row r="85" spans="1:11" ht="52.5">
      <c r="A85" s="436" t="s">
        <v>438</v>
      </c>
      <c r="B85" s="962" t="s">
        <v>453</v>
      </c>
      <c r="C85" s="584">
        <v>0.2</v>
      </c>
      <c r="D85" s="584">
        <v>0.2</v>
      </c>
      <c r="E85" s="584">
        <v>0.2</v>
      </c>
      <c r="F85" s="339">
        <v>0.2</v>
      </c>
      <c r="G85" s="1144">
        <v>0.2</v>
      </c>
      <c r="H85" s="449"/>
      <c r="I85" s="449"/>
      <c r="J85" s="449"/>
      <c r="K85" s="1132" t="s">
        <v>417</v>
      </c>
    </row>
    <row r="86" spans="1:11" ht="39.5">
      <c r="A86" s="436" t="s">
        <v>441</v>
      </c>
      <c r="B86" s="962" t="s">
        <v>454</v>
      </c>
      <c r="C86" s="584">
        <v>2.9</v>
      </c>
      <c r="D86" s="584">
        <v>2.9</v>
      </c>
      <c r="E86" s="584">
        <v>3.5</v>
      </c>
      <c r="F86" s="716">
        <v>3.2</v>
      </c>
      <c r="G86" s="825">
        <v>3.4</v>
      </c>
      <c r="H86" s="449"/>
      <c r="I86" s="449"/>
      <c r="J86" s="449"/>
      <c r="K86" s="1132" t="s">
        <v>417</v>
      </c>
    </row>
    <row r="87" spans="1:11">
      <c r="A87" s="552" t="s">
        <v>290</v>
      </c>
      <c r="B87" s="644"/>
      <c r="C87" s="548"/>
      <c r="D87" s="548"/>
      <c r="E87" s="548"/>
      <c r="F87" s="633"/>
      <c r="G87" s="401"/>
    </row>
    <row r="88" spans="1:11" ht="48" customHeight="1">
      <c r="A88" s="1464" t="s">
        <v>671</v>
      </c>
      <c r="B88" s="1464"/>
      <c r="C88" s="1464"/>
      <c r="D88" s="1464"/>
      <c r="E88" s="1464"/>
      <c r="F88" s="1464"/>
      <c r="G88" s="1464"/>
    </row>
  </sheetData>
  <mergeCells count="5">
    <mergeCell ref="A74:G74"/>
    <mergeCell ref="A88:G88"/>
    <mergeCell ref="A75:G75"/>
    <mergeCell ref="A76:G76"/>
    <mergeCell ref="A77:G7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K94"/>
  <sheetViews>
    <sheetView topLeftCell="A84" zoomScale="120" zoomScaleNormal="120" workbookViewId="0">
      <selection activeCell="A94" sqref="A94:G94"/>
    </sheetView>
  </sheetViews>
  <sheetFormatPr defaultColWidth="11" defaultRowHeight="15.5"/>
  <cols>
    <col min="1" max="1" width="45.83203125" customWidth="1"/>
    <col min="2" max="2" width="10.83203125" customWidth="1"/>
    <col min="5" max="5" width="11.08203125" bestFit="1" customWidth="1"/>
    <col min="6" max="6" width="11" customWidth="1"/>
    <col min="7" max="7" width="12.58203125" customWidth="1"/>
    <col min="8" max="8" width="11" hidden="1" customWidth="1"/>
    <col min="11" max="11" width="12.08203125" customWidth="1"/>
  </cols>
  <sheetData>
    <row r="1" spans="1:8" ht="88.5" customHeight="1">
      <c r="A1" s="1505" t="s">
        <v>168</v>
      </c>
      <c r="B1" s="1505"/>
      <c r="C1" s="1505"/>
      <c r="D1" s="1505"/>
      <c r="E1" s="1505"/>
      <c r="F1" s="1505"/>
      <c r="G1" s="1505"/>
      <c r="H1" s="1505"/>
    </row>
    <row r="2" spans="1:8" ht="32.15" customHeight="1">
      <c r="A2" s="1478" t="s">
        <v>124</v>
      </c>
      <c r="B2" s="1478"/>
      <c r="C2" s="1478"/>
      <c r="D2" s="1478"/>
      <c r="E2" s="1478"/>
      <c r="F2" s="1478"/>
      <c r="G2" s="1478"/>
      <c r="H2" s="1478"/>
    </row>
    <row r="3" spans="1:8">
      <c r="A3" s="34"/>
      <c r="B3" s="28">
        <v>2016</v>
      </c>
      <c r="C3" s="28">
        <v>2017</v>
      </c>
      <c r="D3" s="28">
        <v>2018</v>
      </c>
      <c r="E3" s="28">
        <v>2019</v>
      </c>
      <c r="F3" s="3">
        <v>2020</v>
      </c>
    </row>
    <row r="4" spans="1:8" ht="16" thickBot="1">
      <c r="A4" s="109" t="s">
        <v>53</v>
      </c>
      <c r="B4" s="244"/>
      <c r="C4" s="244"/>
      <c r="D4" s="219">
        <v>956</v>
      </c>
      <c r="E4" s="219">
        <f>E6</f>
        <v>910</v>
      </c>
      <c r="F4" s="219">
        <f>F7+F8</f>
        <v>946.79899999999998</v>
      </c>
      <c r="G4" s="111"/>
    </row>
    <row r="5" spans="1:8" ht="16" thickTop="1">
      <c r="A5" s="108" t="s">
        <v>181</v>
      </c>
      <c r="B5" s="87"/>
      <c r="C5" s="87"/>
      <c r="D5" s="220">
        <f>D7+D8</f>
        <v>956</v>
      </c>
      <c r="E5" s="221">
        <v>904.8</v>
      </c>
      <c r="F5" s="220">
        <v>943.1</v>
      </c>
    </row>
    <row r="6" spans="1:8" ht="16" thickBot="1">
      <c r="A6" s="110" t="s">
        <v>182</v>
      </c>
      <c r="B6" s="112"/>
      <c r="C6" s="112"/>
      <c r="D6" s="213"/>
      <c r="E6" s="222">
        <f>E7+E8</f>
        <v>910</v>
      </c>
      <c r="F6" s="222">
        <f>F7+F8</f>
        <v>946.79899999999998</v>
      </c>
    </row>
    <row r="7" spans="1:8" ht="16" thickTop="1">
      <c r="A7" s="104" t="s">
        <v>14</v>
      </c>
      <c r="B7" s="98">
        <v>912</v>
      </c>
      <c r="C7" s="98">
        <v>765</v>
      </c>
      <c r="D7" s="187">
        <f>C25</f>
        <v>933</v>
      </c>
      <c r="E7" s="187">
        <v>885.4</v>
      </c>
      <c r="F7" s="185">
        <v>919.69899999999996</v>
      </c>
      <c r="G7" s="120"/>
    </row>
    <row r="8" spans="1:8">
      <c r="A8" s="34" t="s">
        <v>39</v>
      </c>
      <c r="B8" s="87"/>
      <c r="C8" s="87"/>
      <c r="D8" s="179">
        <v>23</v>
      </c>
      <c r="E8" s="179">
        <v>24.6</v>
      </c>
      <c r="F8" s="179">
        <v>27.1</v>
      </c>
      <c r="G8" s="111"/>
    </row>
    <row r="9" spans="1:8">
      <c r="A9" s="54" t="s">
        <v>54</v>
      </c>
      <c r="B9" s="244"/>
      <c r="C9" s="244"/>
      <c r="D9" s="215">
        <f>D10</f>
        <v>1556</v>
      </c>
      <c r="E9" s="215">
        <f>E11</f>
        <v>1783.1</v>
      </c>
      <c r="F9" s="215">
        <f>F11</f>
        <v>2178.3589999999999</v>
      </c>
    </row>
    <row r="10" spans="1:8">
      <c r="A10" s="108" t="s">
        <v>181</v>
      </c>
      <c r="B10" s="87"/>
      <c r="C10" s="87"/>
      <c r="D10" s="193">
        <f>D12+D13</f>
        <v>1556</v>
      </c>
      <c r="E10" s="193">
        <v>1747.2</v>
      </c>
      <c r="F10" s="193">
        <v>2138.6999999999998</v>
      </c>
    </row>
    <row r="11" spans="1:8" ht="16" thickBot="1">
      <c r="A11" s="110" t="s">
        <v>182</v>
      </c>
      <c r="B11" s="112"/>
      <c r="C11" s="112"/>
      <c r="D11" s="213"/>
      <c r="E11" s="214">
        <f>E12+E13</f>
        <v>1783.1</v>
      </c>
      <c r="F11" s="214">
        <f>F12+F13</f>
        <v>2178.3589999999999</v>
      </c>
    </row>
    <row r="12" spans="1:8" ht="16" thickTop="1">
      <c r="A12" s="34" t="s">
        <v>14</v>
      </c>
      <c r="B12" s="98">
        <v>1033</v>
      </c>
      <c r="C12" s="98">
        <v>1434</v>
      </c>
      <c r="D12" s="187">
        <v>1529</v>
      </c>
      <c r="E12" s="187">
        <v>1671.8</v>
      </c>
      <c r="F12" s="185">
        <v>1960.3589999999999</v>
      </c>
    </row>
    <row r="13" spans="1:8" ht="16" customHeight="1">
      <c r="A13" s="34" t="s">
        <v>159</v>
      </c>
      <c r="B13" s="87"/>
      <c r="C13" s="87"/>
      <c r="D13" s="179">
        <v>27</v>
      </c>
      <c r="E13" s="179">
        <v>111.3</v>
      </c>
      <c r="F13" s="179">
        <v>218</v>
      </c>
    </row>
    <row r="14" spans="1:8">
      <c r="A14" s="54" t="s">
        <v>55</v>
      </c>
      <c r="B14" s="244"/>
      <c r="C14" s="244"/>
      <c r="D14" s="212">
        <f>D15+D16</f>
        <v>6</v>
      </c>
      <c r="E14" s="181">
        <f>E15+E16</f>
        <v>4.5999999999999996</v>
      </c>
      <c r="F14" s="181">
        <f>F15+F16</f>
        <v>4.327</v>
      </c>
    </row>
    <row r="15" spans="1:8">
      <c r="A15" s="55" t="s">
        <v>14</v>
      </c>
      <c r="B15" s="87"/>
      <c r="C15" s="87"/>
      <c r="D15" s="223">
        <v>6</v>
      </c>
      <c r="E15" s="223">
        <v>4.5</v>
      </c>
      <c r="F15" s="217">
        <v>4.2270000000000003</v>
      </c>
    </row>
    <row r="16" spans="1:8" ht="16" thickBot="1">
      <c r="A16" s="56" t="s">
        <v>12</v>
      </c>
      <c r="B16" s="88"/>
      <c r="C16" s="88"/>
      <c r="D16" s="224">
        <v>0</v>
      </c>
      <c r="E16" s="224">
        <v>0.1</v>
      </c>
      <c r="F16" s="218">
        <v>0.1</v>
      </c>
      <c r="G16" s="57"/>
    </row>
    <row r="17" spans="1:11" ht="55" customHeight="1">
      <c r="A17" s="54" t="s">
        <v>56</v>
      </c>
      <c r="B17" s="244"/>
      <c r="C17" s="244"/>
      <c r="D17" s="212">
        <f>D18</f>
        <v>1609</v>
      </c>
      <c r="E17" s="181">
        <f>E19</f>
        <v>1750.8999999999999</v>
      </c>
      <c r="F17" s="181">
        <f>F19</f>
        <v>2217.1</v>
      </c>
    </row>
    <row r="18" spans="1:11" ht="16" customHeight="1">
      <c r="A18" s="108" t="s">
        <v>181</v>
      </c>
      <c r="B18" s="87"/>
      <c r="C18" s="87"/>
      <c r="D18" s="194">
        <f>D20+D21</f>
        <v>1609</v>
      </c>
      <c r="E18" s="188">
        <v>1713.6</v>
      </c>
      <c r="F18" s="188">
        <v>2177.6999999999998</v>
      </c>
      <c r="G18" s="100"/>
    </row>
    <row r="19" spans="1:11" ht="16" customHeight="1" thickBot="1">
      <c r="A19" s="110" t="s">
        <v>182</v>
      </c>
      <c r="B19" s="112"/>
      <c r="C19" s="112"/>
      <c r="D19" s="213"/>
      <c r="E19" s="214">
        <f>E20+E21</f>
        <v>1750.8999999999999</v>
      </c>
      <c r="F19" s="214">
        <f>F20+F21</f>
        <v>2217.1</v>
      </c>
    </row>
    <row r="20" spans="1:11" ht="16" thickTop="1">
      <c r="A20" s="104" t="s">
        <v>14</v>
      </c>
      <c r="B20" s="98">
        <v>1115</v>
      </c>
      <c r="C20" s="89">
        <v>1396</v>
      </c>
      <c r="D20" s="187">
        <v>1582</v>
      </c>
      <c r="E20" s="187">
        <v>1642.1</v>
      </c>
      <c r="F20" s="185">
        <v>2000.2</v>
      </c>
      <c r="I20" s="374" t="s">
        <v>287</v>
      </c>
    </row>
    <row r="21" spans="1:11">
      <c r="A21" s="34" t="s">
        <v>159</v>
      </c>
      <c r="B21" s="87"/>
      <c r="C21" s="87"/>
      <c r="D21" s="179">
        <v>27</v>
      </c>
      <c r="E21" s="179">
        <v>108.8</v>
      </c>
      <c r="F21" s="179">
        <v>216.9</v>
      </c>
    </row>
    <row r="22" spans="1:11">
      <c r="A22" s="54" t="s">
        <v>57</v>
      </c>
      <c r="B22" s="244"/>
      <c r="C22" s="244"/>
      <c r="D22" s="215">
        <f>D23</f>
        <v>905</v>
      </c>
      <c r="E22" s="216">
        <f>E24</f>
        <v>946.80000000000007</v>
      </c>
      <c r="F22" s="216">
        <f>F24</f>
        <v>912.38799999999992</v>
      </c>
      <c r="G22" s="100"/>
      <c r="H22" s="31"/>
      <c r="I22" s="31"/>
      <c r="J22" s="31"/>
      <c r="K22" s="31"/>
    </row>
    <row r="23" spans="1:11">
      <c r="A23" s="108" t="s">
        <v>181</v>
      </c>
      <c r="B23" s="87"/>
      <c r="C23" s="87"/>
      <c r="D23" s="193">
        <f>D25+D26</f>
        <v>905</v>
      </c>
      <c r="E23" s="193">
        <v>943.1</v>
      </c>
      <c r="F23" s="193">
        <v>908.4</v>
      </c>
      <c r="G23" s="100"/>
      <c r="H23" s="31"/>
      <c r="I23" s="31"/>
      <c r="J23" s="31"/>
      <c r="K23" s="31"/>
    </row>
    <row r="24" spans="1:11" ht="16" thickBot="1">
      <c r="A24" s="110" t="s">
        <v>182</v>
      </c>
      <c r="B24" s="112"/>
      <c r="C24" s="112"/>
      <c r="D24" s="213"/>
      <c r="E24" s="214">
        <f>E25+E26</f>
        <v>946.80000000000007</v>
      </c>
      <c r="F24" s="214">
        <f>F25+F26</f>
        <v>912.38799999999992</v>
      </c>
      <c r="G24" s="100"/>
      <c r="H24" s="31"/>
      <c r="I24" s="31"/>
      <c r="J24" s="31"/>
      <c r="K24" s="31"/>
    </row>
    <row r="25" spans="1:11" ht="16" thickTop="1">
      <c r="A25" s="34" t="s">
        <v>14</v>
      </c>
      <c r="B25" s="46">
        <v>765</v>
      </c>
      <c r="C25" s="46">
        <v>933</v>
      </c>
      <c r="D25" s="188">
        <v>886</v>
      </c>
      <c r="E25" s="193">
        <v>919.7</v>
      </c>
      <c r="F25" s="209">
        <v>884.08799999999997</v>
      </c>
      <c r="H25" s="58"/>
      <c r="I25" s="58"/>
      <c r="J25" s="13"/>
      <c r="K25" s="13"/>
    </row>
    <row r="26" spans="1:11">
      <c r="A26" s="34" t="s">
        <v>159</v>
      </c>
      <c r="B26" s="87"/>
      <c r="C26" s="87"/>
      <c r="D26" s="179">
        <v>19</v>
      </c>
      <c r="E26" s="179">
        <v>27.1</v>
      </c>
      <c r="F26" s="179">
        <v>28.3</v>
      </c>
      <c r="G26" s="100"/>
    </row>
    <row r="27" spans="1:11">
      <c r="A27" s="59"/>
      <c r="B27" s="59"/>
      <c r="C27" s="59"/>
      <c r="D27" s="211"/>
      <c r="E27" s="211"/>
      <c r="F27" s="210"/>
    </row>
    <row r="28" spans="1:11" ht="16" customHeight="1">
      <c r="A28" s="1523" t="s">
        <v>205</v>
      </c>
      <c r="B28" s="1524"/>
      <c r="C28" s="1524"/>
      <c r="D28" s="1524"/>
      <c r="E28" s="1524"/>
      <c r="F28" s="1524"/>
      <c r="G28" s="1524"/>
      <c r="H28" s="1524"/>
    </row>
    <row r="29" spans="1:11" ht="94" customHeight="1">
      <c r="A29" s="1524" t="s">
        <v>206</v>
      </c>
      <c r="B29" s="1524"/>
      <c r="C29" s="1524"/>
      <c r="D29" s="1524"/>
      <c r="E29" s="1524"/>
      <c r="F29" s="1524"/>
      <c r="G29" s="103"/>
      <c r="H29" s="103"/>
    </row>
    <row r="30" spans="1:11" ht="80.150000000000006" customHeight="1">
      <c r="A30" s="1524" t="s">
        <v>213</v>
      </c>
      <c r="B30" s="1524"/>
      <c r="C30" s="1524"/>
      <c r="D30" s="1524"/>
      <c r="E30" s="1524"/>
      <c r="F30" s="1524"/>
      <c r="G30" s="103"/>
      <c r="H30" s="103"/>
    </row>
    <row r="31" spans="1:11" ht="57" customHeight="1">
      <c r="A31" s="1524" t="s">
        <v>207</v>
      </c>
      <c r="B31" s="1524"/>
      <c r="C31" s="1524"/>
      <c r="D31" s="1524"/>
      <c r="E31" s="1524"/>
      <c r="F31" s="1524"/>
      <c r="G31" s="103"/>
      <c r="H31" s="103"/>
    </row>
    <row r="32" spans="1:11" ht="36" customHeight="1">
      <c r="A32" s="1528" t="s">
        <v>209</v>
      </c>
      <c r="B32" s="1528"/>
      <c r="C32" s="1528"/>
      <c r="D32" s="1528"/>
      <c r="E32" s="1528"/>
      <c r="F32" s="1528"/>
      <c r="G32" s="103"/>
      <c r="H32" s="103"/>
    </row>
    <row r="33" spans="1:8" ht="67" customHeight="1">
      <c r="A33" s="1519" t="s">
        <v>286</v>
      </c>
      <c r="B33" s="1519"/>
      <c r="C33" s="1519"/>
      <c r="D33" s="1519"/>
      <c r="E33" s="1519"/>
      <c r="F33" s="1519"/>
      <c r="G33" s="103"/>
      <c r="H33" s="103"/>
    </row>
    <row r="35" spans="1:8" ht="40" customHeight="1">
      <c r="A35" s="1478" t="s">
        <v>125</v>
      </c>
      <c r="B35" s="1478"/>
      <c r="C35" s="1478"/>
      <c r="D35" s="1478"/>
      <c r="E35" s="1478"/>
      <c r="F35" s="1478"/>
      <c r="G35" s="1478"/>
      <c r="H35" s="1478"/>
    </row>
    <row r="36" spans="1:8" ht="22" customHeight="1">
      <c r="A36" s="60"/>
      <c r="B36" s="1525">
        <v>2019</v>
      </c>
      <c r="C36" s="1525"/>
      <c r="D36" s="1526"/>
      <c r="E36" s="1527">
        <v>2020</v>
      </c>
      <c r="F36" s="1525"/>
      <c r="G36" s="1526"/>
      <c r="H36" s="61"/>
    </row>
    <row r="37" spans="1:8" ht="64.5" customHeight="1">
      <c r="A37" s="34"/>
      <c r="B37" s="62" t="s">
        <v>58</v>
      </c>
      <c r="C37" s="62" t="s">
        <v>59</v>
      </c>
      <c r="D37" s="62" t="s">
        <v>60</v>
      </c>
      <c r="E37" s="62" t="s">
        <v>58</v>
      </c>
      <c r="F37" s="62" t="s">
        <v>59</v>
      </c>
      <c r="G37" s="62" t="s">
        <v>60</v>
      </c>
    </row>
    <row r="38" spans="1:8">
      <c r="A38" s="52" t="s">
        <v>169</v>
      </c>
      <c r="B38" s="82"/>
      <c r="C38" s="82"/>
      <c r="D38" s="82"/>
      <c r="E38" s="231">
        <f>E39+E40</f>
        <v>946.84350000000006</v>
      </c>
      <c r="F38" s="231">
        <v>2178.4</v>
      </c>
      <c r="G38" s="231">
        <f>G39+G40</f>
        <v>912.39949999999999</v>
      </c>
    </row>
    <row r="39" spans="1:8">
      <c r="A39" s="34" t="s">
        <v>68</v>
      </c>
      <c r="B39" s="82"/>
      <c r="C39" s="82"/>
      <c r="D39" s="82"/>
      <c r="E39" s="231">
        <f>E50+E55</f>
        <v>45.505499999999998</v>
      </c>
      <c r="F39" s="352">
        <f>F50+F55</f>
        <v>447.06690000000003</v>
      </c>
      <c r="G39" s="231">
        <f>G50+G55</f>
        <v>45.724500000000006</v>
      </c>
    </row>
    <row r="40" spans="1:8">
      <c r="A40" s="34" t="s">
        <v>170</v>
      </c>
      <c r="B40" s="82"/>
      <c r="C40" s="82"/>
      <c r="D40" s="82"/>
      <c r="E40" s="231">
        <f>E53+E56</f>
        <v>901.33800000000008</v>
      </c>
      <c r="F40" s="231">
        <f>F53+F56</f>
        <v>1731.271</v>
      </c>
      <c r="G40" s="231">
        <f>G53+G56</f>
        <v>866.67499999999995</v>
      </c>
    </row>
    <row r="41" spans="1:8" ht="28">
      <c r="A41" s="63" t="s">
        <v>61</v>
      </c>
      <c r="B41" s="232">
        <f>B50+B53</f>
        <v>885.40219999999999</v>
      </c>
      <c r="C41" s="232">
        <f>C50+C53</f>
        <v>1671.8267000000001</v>
      </c>
      <c r="D41" s="232">
        <f>D50+D53</f>
        <v>919.74430000000007</v>
      </c>
      <c r="E41" s="230">
        <f>E50+E53</f>
        <v>919.74350000000004</v>
      </c>
      <c r="F41" s="230">
        <v>1960.3</v>
      </c>
      <c r="G41" s="230">
        <f>G50+G53</f>
        <v>884.08749999999998</v>
      </c>
    </row>
    <row r="42" spans="1:8">
      <c r="A42" s="64" t="s">
        <v>171</v>
      </c>
      <c r="B42" s="90"/>
      <c r="C42" s="90"/>
      <c r="D42" s="90"/>
      <c r="E42" s="91"/>
      <c r="F42" s="91"/>
      <c r="G42" s="91"/>
    </row>
    <row r="43" spans="1:8">
      <c r="A43" s="34" t="s">
        <v>62</v>
      </c>
      <c r="B43" s="308">
        <v>22.2</v>
      </c>
      <c r="C43" s="308">
        <v>294.10000000000002</v>
      </c>
      <c r="D43" s="308">
        <v>19.899999999999999</v>
      </c>
      <c r="E43" s="179">
        <v>19.899999999999999</v>
      </c>
      <c r="F43" s="179">
        <v>401</v>
      </c>
      <c r="G43" s="179">
        <v>20.138000000000002</v>
      </c>
    </row>
    <row r="44" spans="1:8">
      <c r="A44" s="66" t="s">
        <v>63</v>
      </c>
      <c r="B44" s="308">
        <v>108.4</v>
      </c>
      <c r="C44" s="308">
        <v>1131.4000000000001</v>
      </c>
      <c r="D44" s="308">
        <v>148.19999999999999</v>
      </c>
      <c r="E44" s="179">
        <v>148.19999999999999</v>
      </c>
      <c r="F44" s="179">
        <v>1200.175</v>
      </c>
      <c r="G44" s="179">
        <v>109.235</v>
      </c>
    </row>
    <row r="45" spans="1:8">
      <c r="A45" s="34" t="s">
        <v>64</v>
      </c>
      <c r="B45" s="310">
        <v>8.0000000000000004E-4</v>
      </c>
      <c r="C45" s="234">
        <v>3.3000000000000002E-2</v>
      </c>
      <c r="D45" s="234">
        <v>2E-3</v>
      </c>
      <c r="E45" s="183">
        <v>2E-3</v>
      </c>
      <c r="F45" s="183">
        <v>3.9199999999999999E-2</v>
      </c>
      <c r="G45" s="183">
        <v>1.6000000000000001E-3</v>
      </c>
    </row>
    <row r="46" spans="1:8">
      <c r="A46" s="34" t="s">
        <v>65</v>
      </c>
      <c r="B46" s="310">
        <v>1.4E-3</v>
      </c>
      <c r="C46" s="234">
        <v>9.3700000000000006E-2</v>
      </c>
      <c r="D46" s="234">
        <v>4.3E-3</v>
      </c>
      <c r="E46" s="183">
        <v>4.4999999999999997E-3</v>
      </c>
      <c r="F46" s="183">
        <v>0.12770000000000001</v>
      </c>
      <c r="G46" s="183">
        <v>8.8999999999999999E-3</v>
      </c>
    </row>
    <row r="47" spans="1:8">
      <c r="A47" s="67" t="s">
        <v>66</v>
      </c>
      <c r="B47" s="311">
        <v>1.9999999999999999E-6</v>
      </c>
      <c r="C47" s="236">
        <v>7.6000000000000004E-5</v>
      </c>
      <c r="D47" s="235">
        <v>6.9999999999999999E-6</v>
      </c>
      <c r="E47" s="225">
        <f>(E45+E46)/E41</f>
        <v>7.0671877539770591E-6</v>
      </c>
      <c r="F47" s="225">
        <f>(F45+F46)/F41</f>
        <v>8.5140029587308069E-5</v>
      </c>
      <c r="G47" s="225">
        <f t="shared" ref="G47" si="0">(G45+G46)/G41</f>
        <v>1.1876652480665093E-5</v>
      </c>
    </row>
    <row r="48" spans="1:8">
      <c r="A48" s="34" t="s">
        <v>179</v>
      </c>
      <c r="B48" s="308">
        <v>22.8</v>
      </c>
      <c r="C48" s="237">
        <v>253.2</v>
      </c>
      <c r="D48" s="237">
        <v>20.6</v>
      </c>
      <c r="E48" s="179">
        <v>20.599</v>
      </c>
      <c r="F48" s="179">
        <v>303.8</v>
      </c>
      <c r="G48" s="179">
        <v>20.902000000000001</v>
      </c>
    </row>
    <row r="49" spans="1:11">
      <c r="A49" s="67" t="s">
        <v>67</v>
      </c>
      <c r="B49" s="312">
        <f>(B48+B46+B45)/(B50+B53)</f>
        <v>2.5753493722965679E-2</v>
      </c>
      <c r="C49" s="227">
        <f>(C48+C46+C45)/(C50+C53)</f>
        <v>0.1515268897188925</v>
      </c>
      <c r="D49" s="227">
        <f t="shared" ref="D49" si="1">(D48+D46+D45)/(D50+D53)</f>
        <v>2.2404379130156065E-2</v>
      </c>
      <c r="E49" s="226">
        <f>(E48+E46+E45)/E38</f>
        <v>2.1762308132230932E-2</v>
      </c>
      <c r="F49" s="227">
        <f>(F45+F46+F48)/(F50+F53)</f>
        <v>0.15506633148966256</v>
      </c>
      <c r="G49" s="227">
        <f>(G48+G46+G45)/(G50+G53)</f>
        <v>2.3654332857324645E-2</v>
      </c>
    </row>
    <row r="50" spans="1:11">
      <c r="A50" s="121" t="s">
        <v>127</v>
      </c>
      <c r="B50" s="309">
        <f>B45+B46+B48</f>
        <v>22.802199999999999</v>
      </c>
      <c r="C50" s="228">
        <f>C45+C46+C48</f>
        <v>253.32669999999999</v>
      </c>
      <c r="D50" s="228">
        <f>D45+D46+D48</f>
        <v>20.606300000000001</v>
      </c>
      <c r="E50" s="228">
        <f>E45+E46+E48</f>
        <v>20.605499999999999</v>
      </c>
      <c r="F50" s="228">
        <f>F45+F46+F48</f>
        <v>303.96690000000001</v>
      </c>
      <c r="G50" s="228">
        <f t="shared" ref="G50" si="2">G45+G46+G48</f>
        <v>20.912500000000001</v>
      </c>
    </row>
    <row r="51" spans="1:11">
      <c r="A51" s="34" t="s">
        <v>69</v>
      </c>
      <c r="B51" s="308">
        <v>830.7</v>
      </c>
      <c r="C51" s="308">
        <v>1287.2</v>
      </c>
      <c r="D51" s="233">
        <v>868</v>
      </c>
      <c r="E51" s="179">
        <v>868</v>
      </c>
      <c r="F51" s="179">
        <v>1396.0709999999999</v>
      </c>
      <c r="G51" s="179">
        <v>828.76400000000001</v>
      </c>
    </row>
    <row r="52" spans="1:11">
      <c r="A52" s="34" t="s">
        <v>70</v>
      </c>
      <c r="B52" s="308">
        <v>31.9</v>
      </c>
      <c r="C52" s="233">
        <v>131.30000000000001</v>
      </c>
      <c r="D52" s="233">
        <v>31.138000000000002</v>
      </c>
      <c r="E52" s="179">
        <v>31.138000000000002</v>
      </c>
      <c r="F52" s="179">
        <v>260.2</v>
      </c>
      <c r="G52" s="179">
        <v>34.411000000000001</v>
      </c>
    </row>
    <row r="53" spans="1:11" ht="28">
      <c r="A53" s="122" t="s">
        <v>128</v>
      </c>
      <c r="B53" s="309">
        <f>B51+B52</f>
        <v>862.6</v>
      </c>
      <c r="C53" s="309">
        <f>C51+C52</f>
        <v>1418.5</v>
      </c>
      <c r="D53" s="309">
        <f>D51+D52</f>
        <v>899.13800000000003</v>
      </c>
      <c r="E53" s="309">
        <f>E51+E52</f>
        <v>899.13800000000003</v>
      </c>
      <c r="F53" s="309">
        <f>F51+F52</f>
        <v>1656.271</v>
      </c>
      <c r="G53" s="228">
        <f t="shared" ref="G53" si="3">G51+G52</f>
        <v>863.17499999999995</v>
      </c>
    </row>
    <row r="54" spans="1:11">
      <c r="A54" s="63" t="s">
        <v>71</v>
      </c>
      <c r="B54" s="176"/>
      <c r="C54" s="176"/>
      <c r="D54" s="176"/>
      <c r="E54" s="229">
        <f>E55+E56</f>
        <v>27.099999999999998</v>
      </c>
      <c r="F54" s="229">
        <f>F55+F56</f>
        <v>218.1</v>
      </c>
      <c r="G54" s="229">
        <f>G55+G56</f>
        <v>28.312000000000001</v>
      </c>
    </row>
    <row r="55" spans="1:11">
      <c r="A55" s="34" t="s">
        <v>68</v>
      </c>
      <c r="B55" s="177"/>
      <c r="C55" s="177"/>
      <c r="D55" s="177"/>
      <c r="E55" s="179">
        <v>24.9</v>
      </c>
      <c r="F55" s="350">
        <v>143.1</v>
      </c>
      <c r="G55" s="179">
        <v>24.812000000000001</v>
      </c>
    </row>
    <row r="56" spans="1:11">
      <c r="A56" s="34" t="s">
        <v>72</v>
      </c>
      <c r="B56" s="177"/>
      <c r="C56" s="177"/>
      <c r="D56" s="177"/>
      <c r="E56" s="179">
        <v>2.2000000000000002</v>
      </c>
      <c r="F56" s="350">
        <v>75</v>
      </c>
      <c r="G56" s="179">
        <v>3.5</v>
      </c>
      <c r="H56" s="100"/>
    </row>
    <row r="57" spans="1:11">
      <c r="A57" s="34"/>
      <c r="B57" s="65"/>
      <c r="C57" s="65"/>
      <c r="D57" s="65"/>
      <c r="E57" s="123"/>
      <c r="F57" s="123"/>
      <c r="G57" s="123"/>
    </row>
    <row r="58" spans="1:11" ht="57" customHeight="1">
      <c r="A58" s="1521" t="s">
        <v>208</v>
      </c>
      <c r="B58" s="1521"/>
      <c r="C58" s="1521"/>
      <c r="D58" s="1521"/>
      <c r="E58" s="1521"/>
      <c r="F58" s="1521"/>
      <c r="G58" s="1521"/>
      <c r="H58" s="1522"/>
      <c r="I58" s="1522"/>
      <c r="J58" s="1522"/>
      <c r="K58" s="1522"/>
    </row>
    <row r="59" spans="1:11" ht="79" customHeight="1">
      <c r="A59" s="1520" t="s">
        <v>288</v>
      </c>
      <c r="B59" s="1520"/>
      <c r="C59" s="1520"/>
      <c r="D59" s="1520"/>
      <c r="E59" s="1520"/>
      <c r="F59" s="1520"/>
      <c r="G59" s="1520"/>
    </row>
    <row r="61" spans="1:11" ht="23.15" customHeight="1">
      <c r="A61" s="1478" t="s">
        <v>253</v>
      </c>
      <c r="B61" s="1478"/>
      <c r="C61" s="1478"/>
      <c r="D61" s="1478"/>
      <c r="E61" s="1478"/>
      <c r="F61" s="1478"/>
      <c r="G61" s="1478"/>
      <c r="H61" s="1478"/>
    </row>
    <row r="62" spans="1:11" ht="56">
      <c r="A62" s="59"/>
      <c r="B62" s="27" t="s">
        <v>254</v>
      </c>
      <c r="C62" s="27" t="s">
        <v>255</v>
      </c>
      <c r="D62" s="27" t="s">
        <v>256</v>
      </c>
    </row>
    <row r="63" spans="1:11">
      <c r="A63" s="27">
        <v>2018</v>
      </c>
      <c r="B63" s="59"/>
      <c r="C63" s="59"/>
      <c r="D63" s="59"/>
    </row>
    <row r="64" spans="1:11">
      <c r="A64" s="360" t="s">
        <v>257</v>
      </c>
      <c r="B64" s="361">
        <v>773</v>
      </c>
      <c r="C64" s="361">
        <v>107</v>
      </c>
      <c r="D64" s="361">
        <v>666</v>
      </c>
    </row>
    <row r="65" spans="1:8">
      <c r="A65" s="26" t="s">
        <v>258</v>
      </c>
      <c r="B65" s="351">
        <v>319</v>
      </c>
      <c r="C65" s="351">
        <v>50</v>
      </c>
      <c r="D65" s="351">
        <v>269</v>
      </c>
    </row>
    <row r="66" spans="1:8">
      <c r="A66" s="26" t="s">
        <v>259</v>
      </c>
      <c r="B66" s="351">
        <v>454</v>
      </c>
      <c r="C66" s="351">
        <v>57</v>
      </c>
      <c r="D66" s="351">
        <v>397</v>
      </c>
    </row>
    <row r="67" spans="1:8">
      <c r="A67" s="27">
        <v>2019</v>
      </c>
      <c r="B67" s="59"/>
      <c r="C67" s="59"/>
      <c r="D67" s="59"/>
    </row>
    <row r="68" spans="1:8">
      <c r="A68" s="360" t="s">
        <v>257</v>
      </c>
      <c r="B68" s="361">
        <v>666</v>
      </c>
      <c r="C68" s="361">
        <v>69</v>
      </c>
      <c r="D68" s="361">
        <v>601</v>
      </c>
    </row>
    <row r="69" spans="1:8">
      <c r="A69" s="26" t="s">
        <v>258</v>
      </c>
      <c r="B69" s="351">
        <v>269</v>
      </c>
      <c r="C69" s="351">
        <v>51</v>
      </c>
      <c r="D69" s="351">
        <v>223</v>
      </c>
    </row>
    <row r="70" spans="1:8">
      <c r="A70" s="26" t="s">
        <v>259</v>
      </c>
      <c r="B70" s="351">
        <v>397</v>
      </c>
      <c r="C70" s="351">
        <v>18</v>
      </c>
      <c r="D70" s="351">
        <v>378</v>
      </c>
    </row>
    <row r="71" spans="1:8">
      <c r="A71" s="27">
        <v>2020</v>
      </c>
      <c r="B71" s="351"/>
      <c r="C71" s="351"/>
      <c r="D71" s="351"/>
    </row>
    <row r="72" spans="1:8">
      <c r="A72" s="360" t="s">
        <v>260</v>
      </c>
      <c r="B72" s="361">
        <v>601</v>
      </c>
      <c r="C72" s="361">
        <v>52</v>
      </c>
      <c r="D72" s="361">
        <v>549</v>
      </c>
    </row>
    <row r="73" spans="1:8">
      <c r="A73" s="26" t="s">
        <v>258</v>
      </c>
      <c r="B73" s="351">
        <v>223</v>
      </c>
      <c r="C73" s="351">
        <v>39</v>
      </c>
      <c r="D73" s="351">
        <v>184</v>
      </c>
    </row>
    <row r="74" spans="1:8">
      <c r="A74" s="26" t="s">
        <v>259</v>
      </c>
      <c r="B74" s="351">
        <v>378</v>
      </c>
      <c r="C74" s="351">
        <v>13</v>
      </c>
      <c r="D74" s="351">
        <v>365</v>
      </c>
    </row>
    <row r="75" spans="1:8" ht="64" customHeight="1">
      <c r="A75" s="1530" t="s">
        <v>261</v>
      </c>
      <c r="B75" s="1531"/>
      <c r="C75" s="1531"/>
      <c r="D75" s="1531"/>
      <c r="E75" s="1531"/>
      <c r="F75" s="1531"/>
      <c r="G75" s="1531"/>
    </row>
    <row r="78" spans="1:8" ht="21" customHeight="1">
      <c r="A78" s="1478" t="s">
        <v>262</v>
      </c>
      <c r="B78" s="1478"/>
      <c r="C78" s="1478"/>
      <c r="D78" s="1478"/>
      <c r="E78" s="1478"/>
      <c r="F78" s="1478"/>
      <c r="G78" s="1478"/>
      <c r="H78" s="1478"/>
    </row>
    <row r="79" spans="1:8" ht="42">
      <c r="A79" s="353" t="s">
        <v>263</v>
      </c>
      <c r="B79" s="354" t="s">
        <v>264</v>
      </c>
      <c r="C79" s="354" t="s">
        <v>265</v>
      </c>
      <c r="D79" s="354" t="s">
        <v>266</v>
      </c>
      <c r="E79" s="354" t="s">
        <v>267</v>
      </c>
    </row>
    <row r="80" spans="1:8">
      <c r="A80" s="324">
        <v>2018</v>
      </c>
      <c r="B80" s="355"/>
      <c r="C80" s="355"/>
      <c r="D80" s="356"/>
      <c r="E80" s="355"/>
    </row>
    <row r="81" spans="1:7">
      <c r="A81" s="357" t="s">
        <v>268</v>
      </c>
      <c r="B81" s="358">
        <v>61.3</v>
      </c>
      <c r="C81" s="358">
        <v>50.3</v>
      </c>
      <c r="D81" s="359">
        <v>52.1</v>
      </c>
      <c r="E81" s="358">
        <v>63.1</v>
      </c>
    </row>
    <row r="82" spans="1:7">
      <c r="A82" s="340" t="s">
        <v>258</v>
      </c>
      <c r="B82" s="326">
        <v>57.5</v>
      </c>
      <c r="C82" s="326">
        <v>50.3</v>
      </c>
      <c r="D82" s="331">
        <v>52.1</v>
      </c>
      <c r="E82" s="326">
        <v>59.3</v>
      </c>
    </row>
    <row r="83" spans="1:7">
      <c r="A83" s="340" t="s">
        <v>259</v>
      </c>
      <c r="B83" s="326">
        <v>3.8</v>
      </c>
      <c r="C83" s="326">
        <v>0</v>
      </c>
      <c r="D83" s="331">
        <v>0</v>
      </c>
      <c r="E83" s="326">
        <v>3.8</v>
      </c>
    </row>
    <row r="84" spans="1:7">
      <c r="A84" s="324">
        <v>2019</v>
      </c>
      <c r="B84" s="355"/>
      <c r="C84" s="355"/>
      <c r="D84" s="356"/>
      <c r="E84" s="355"/>
    </row>
    <row r="85" spans="1:7">
      <c r="A85" s="357" t="s">
        <v>268</v>
      </c>
      <c r="B85" s="358">
        <v>63.1</v>
      </c>
      <c r="C85" s="358">
        <v>56.6</v>
      </c>
      <c r="D85" s="359">
        <v>40</v>
      </c>
      <c r="E85" s="358">
        <v>46.4</v>
      </c>
    </row>
    <row r="86" spans="1:7">
      <c r="A86" s="340" t="s">
        <v>258</v>
      </c>
      <c r="B86" s="326">
        <v>59.3</v>
      </c>
      <c r="C86" s="326">
        <v>56.6</v>
      </c>
      <c r="D86" s="331">
        <v>40</v>
      </c>
      <c r="E86" s="326">
        <v>42.6</v>
      </c>
    </row>
    <row r="87" spans="1:7">
      <c r="A87" s="340" t="s">
        <v>259</v>
      </c>
      <c r="B87" s="326">
        <v>3.8</v>
      </c>
      <c r="C87" s="326">
        <v>0</v>
      </c>
      <c r="D87" s="331">
        <v>0</v>
      </c>
      <c r="E87" s="326">
        <v>3.8</v>
      </c>
    </row>
    <row r="88" spans="1:7">
      <c r="A88" s="324">
        <v>2020</v>
      </c>
      <c r="B88" s="355"/>
      <c r="C88" s="355"/>
      <c r="D88" s="356"/>
      <c r="E88" s="355"/>
    </row>
    <row r="89" spans="1:7">
      <c r="A89" s="357" t="s">
        <v>268</v>
      </c>
      <c r="B89" s="358">
        <v>46.4</v>
      </c>
      <c r="C89" s="358">
        <v>44.4</v>
      </c>
      <c r="D89" s="359">
        <v>136.6</v>
      </c>
      <c r="E89" s="358">
        <v>138.6</v>
      </c>
    </row>
    <row r="90" spans="1:7">
      <c r="A90" s="340" t="s">
        <v>258</v>
      </c>
      <c r="B90" s="326">
        <v>42.6</v>
      </c>
      <c r="C90" s="326">
        <v>44.4</v>
      </c>
      <c r="D90" s="331">
        <v>136.6</v>
      </c>
      <c r="E90" s="326">
        <v>134.80000000000001</v>
      </c>
    </row>
    <row r="91" spans="1:7">
      <c r="A91" s="340" t="s">
        <v>259</v>
      </c>
      <c r="B91" s="326">
        <v>3.8</v>
      </c>
      <c r="C91" s="326">
        <v>0.03</v>
      </c>
      <c r="D91" s="331">
        <v>0.03</v>
      </c>
      <c r="E91" s="326">
        <v>3.8</v>
      </c>
    </row>
    <row r="92" spans="1:7" ht="89.15" customHeight="1">
      <c r="A92" s="1505" t="s">
        <v>269</v>
      </c>
      <c r="B92" s="1505"/>
      <c r="C92" s="1505"/>
      <c r="D92" s="1505"/>
      <c r="E92" s="1505"/>
      <c r="F92" s="1505"/>
      <c r="G92" s="1505"/>
    </row>
    <row r="94" spans="1:7" ht="86.15" customHeight="1">
      <c r="A94" s="1529" t="s">
        <v>289</v>
      </c>
      <c r="B94" s="1529"/>
      <c r="C94" s="1529"/>
      <c r="D94" s="1529"/>
      <c r="E94" s="1529"/>
      <c r="F94" s="1529"/>
      <c r="G94" s="1529"/>
    </row>
  </sheetData>
  <mergeCells count="19">
    <mergeCell ref="A94:G94"/>
    <mergeCell ref="A61:H61"/>
    <mergeCell ref="A75:G75"/>
    <mergeCell ref="A78:H78"/>
    <mergeCell ref="A92:G92"/>
    <mergeCell ref="A33:F33"/>
    <mergeCell ref="A59:G59"/>
    <mergeCell ref="A58:G58"/>
    <mergeCell ref="H58:K58"/>
    <mergeCell ref="A1:H1"/>
    <mergeCell ref="A2:H2"/>
    <mergeCell ref="A28:H28"/>
    <mergeCell ref="A35:H35"/>
    <mergeCell ref="B36:D36"/>
    <mergeCell ref="E36:G36"/>
    <mergeCell ref="A29:F29"/>
    <mergeCell ref="A32:F32"/>
    <mergeCell ref="A30:F30"/>
    <mergeCell ref="A31:F31"/>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13"/>
  <sheetViews>
    <sheetView topLeftCell="A88" zoomScale="90" zoomScaleNormal="90" workbookViewId="0">
      <selection activeCell="K30" sqref="K30"/>
    </sheetView>
  </sheetViews>
  <sheetFormatPr defaultColWidth="11" defaultRowHeight="15.5"/>
  <cols>
    <col min="1" max="1" width="41.08203125" customWidth="1"/>
    <col min="2" max="7" width="10.83203125" customWidth="1"/>
    <col min="8" max="8" width="8.83203125" style="447" customWidth="1"/>
    <col min="9" max="9" width="10.08203125" customWidth="1"/>
    <col min="10" max="10" width="8.83203125" customWidth="1"/>
    <col min="11" max="11" width="10.58203125" customWidth="1"/>
  </cols>
  <sheetData>
    <row r="1" spans="1:12" ht="25.5" customHeight="1">
      <c r="A1" s="33" t="s">
        <v>642</v>
      </c>
    </row>
    <row r="2" spans="1:12" ht="35.15" customHeight="1">
      <c r="A2" s="1508" t="s">
        <v>816</v>
      </c>
      <c r="B2" s="1508"/>
      <c r="C2" s="1508"/>
      <c r="D2" s="1508"/>
      <c r="E2" s="1508"/>
      <c r="F2" s="1508"/>
      <c r="G2" s="579"/>
      <c r="H2" s="474" t="s">
        <v>688</v>
      </c>
      <c r="I2" s="474" t="s">
        <v>690</v>
      </c>
      <c r="J2" s="474" t="s">
        <v>694</v>
      </c>
      <c r="K2" s="474" t="s">
        <v>714</v>
      </c>
    </row>
    <row r="3" spans="1:12" s="401" customFormat="1" ht="16" customHeight="1">
      <c r="A3" s="939" t="s">
        <v>542</v>
      </c>
      <c r="B3" s="588" t="s">
        <v>461</v>
      </c>
      <c r="C3" s="279">
        <v>2018</v>
      </c>
      <c r="D3" s="279">
        <v>2019</v>
      </c>
      <c r="E3" s="279">
        <v>2020</v>
      </c>
      <c r="F3" s="807">
        <v>2021</v>
      </c>
      <c r="G3" s="807">
        <v>2022</v>
      </c>
      <c r="H3" s="1084"/>
      <c r="I3" s="1084"/>
      <c r="J3" s="1084"/>
    </row>
    <row r="4" spans="1:12" s="401" customFormat="1" ht="16" customHeight="1">
      <c r="A4" s="836" t="s">
        <v>625</v>
      </c>
      <c r="B4" s="429" t="s">
        <v>41</v>
      </c>
      <c r="C4" s="976">
        <f>C5+C6</f>
        <v>956</v>
      </c>
      <c r="D4" s="976">
        <f>D5+D6</f>
        <v>910</v>
      </c>
      <c r="E4" s="976">
        <f>E5+E6</f>
        <v>947</v>
      </c>
      <c r="F4" s="979">
        <f>F5+F6</f>
        <v>913</v>
      </c>
      <c r="G4" s="979">
        <f>G5+G6</f>
        <v>965</v>
      </c>
      <c r="H4" s="803"/>
      <c r="I4" s="803"/>
      <c r="J4" s="449"/>
      <c r="K4" s="449"/>
    </row>
    <row r="5" spans="1:12" s="401" customFormat="1" ht="16" customHeight="1">
      <c r="A5" s="611" t="s">
        <v>311</v>
      </c>
      <c r="B5" s="429" t="s">
        <v>41</v>
      </c>
      <c r="C5" s="988">
        <v>933</v>
      </c>
      <c r="D5" s="988">
        <v>885</v>
      </c>
      <c r="E5" s="985">
        <f>D27</f>
        <v>920</v>
      </c>
      <c r="F5" s="981">
        <v>885</v>
      </c>
      <c r="G5" s="981">
        <v>939</v>
      </c>
      <c r="H5" s="1391"/>
      <c r="I5" s="1084"/>
    </row>
    <row r="6" spans="1:12" s="401" customFormat="1" ht="16" customHeight="1">
      <c r="A6" s="611" t="s">
        <v>337</v>
      </c>
      <c r="B6" s="429" t="s">
        <v>41</v>
      </c>
      <c r="C6" s="985">
        <v>23</v>
      </c>
      <c r="D6" s="985">
        <v>25</v>
      </c>
      <c r="E6" s="985">
        <v>27</v>
      </c>
      <c r="F6" s="981">
        <v>28</v>
      </c>
      <c r="G6" s="981">
        <v>26</v>
      </c>
      <c r="H6" s="1392"/>
      <c r="I6" s="1084"/>
    </row>
    <row r="7" spans="1:12" s="401" customFormat="1" ht="13">
      <c r="A7" s="593" t="s">
        <v>54</v>
      </c>
      <c r="B7" s="429" t="s">
        <v>41</v>
      </c>
      <c r="C7" s="645">
        <f>C8+C9</f>
        <v>1556</v>
      </c>
      <c r="D7" s="645">
        <f>D8+D9</f>
        <v>1783</v>
      </c>
      <c r="E7" s="645">
        <f t="shared" ref="E7:F7" si="0">E8+E9</f>
        <v>2178</v>
      </c>
      <c r="F7" s="843">
        <f t="shared" si="0"/>
        <v>2065</v>
      </c>
      <c r="G7" s="1393">
        <f>G8+G9</f>
        <v>2056</v>
      </c>
      <c r="H7" s="1153" t="s">
        <v>810</v>
      </c>
      <c r="I7" s="803"/>
      <c r="J7" s="1132" t="s">
        <v>807</v>
      </c>
      <c r="K7" s="1133" t="s">
        <v>518</v>
      </c>
    </row>
    <row r="8" spans="1:12" s="401" customFormat="1" ht="21">
      <c r="A8" s="436" t="s">
        <v>311</v>
      </c>
      <c r="B8" s="429" t="s">
        <v>41</v>
      </c>
      <c r="C8" s="646">
        <v>1529</v>
      </c>
      <c r="D8" s="646">
        <v>1672</v>
      </c>
      <c r="E8" s="647">
        <v>1960</v>
      </c>
      <c r="F8" s="1306">
        <v>1968</v>
      </c>
      <c r="G8" s="1306">
        <v>1958</v>
      </c>
      <c r="H8" s="1153" t="s">
        <v>810</v>
      </c>
      <c r="I8" s="1084"/>
      <c r="J8" s="1132" t="s">
        <v>807</v>
      </c>
      <c r="K8" s="1446" t="s">
        <v>1089</v>
      </c>
    </row>
    <row r="9" spans="1:12" s="401" customFormat="1" ht="13">
      <c r="A9" s="436" t="s">
        <v>337</v>
      </c>
      <c r="B9" s="429" t="s">
        <v>41</v>
      </c>
      <c r="C9" s="647">
        <v>27</v>
      </c>
      <c r="D9" s="647">
        <v>111</v>
      </c>
      <c r="E9" s="647">
        <v>218</v>
      </c>
      <c r="F9" s="1306">
        <v>97</v>
      </c>
      <c r="G9" s="1306">
        <v>98</v>
      </c>
      <c r="H9" s="1153" t="s">
        <v>810</v>
      </c>
      <c r="I9" s="1084"/>
      <c r="J9" s="1132" t="s">
        <v>807</v>
      </c>
      <c r="K9" s="1133" t="s">
        <v>518</v>
      </c>
    </row>
    <row r="10" spans="1:12" s="401" customFormat="1" ht="13">
      <c r="A10" s="792" t="s">
        <v>699</v>
      </c>
      <c r="B10" s="429" t="s">
        <v>41</v>
      </c>
      <c r="C10" s="645">
        <f>C11+C12</f>
        <v>6</v>
      </c>
      <c r="D10" s="645">
        <f>D11+D12</f>
        <v>5.0999999999999996</v>
      </c>
      <c r="E10" s="645">
        <f t="shared" ref="E10:G10" si="1">E11+E12</f>
        <v>4.0999999999999996</v>
      </c>
      <c r="F10" s="1393">
        <f t="shared" si="1"/>
        <v>6.2</v>
      </c>
      <c r="G10" s="1393">
        <f t="shared" si="1"/>
        <v>4.3079999999999998</v>
      </c>
      <c r="H10" s="803"/>
      <c r="I10" s="803"/>
      <c r="J10" s="449"/>
      <c r="K10" s="449"/>
    </row>
    <row r="11" spans="1:12" s="401" customFormat="1" ht="13">
      <c r="A11" s="436" t="s">
        <v>311</v>
      </c>
      <c r="B11" s="429" t="s">
        <v>41</v>
      </c>
      <c r="C11" s="646">
        <v>6</v>
      </c>
      <c r="D11" s="646">
        <v>5</v>
      </c>
      <c r="E11" s="647">
        <v>4</v>
      </c>
      <c r="F11" s="1306">
        <v>6</v>
      </c>
      <c r="G11" s="1306">
        <v>4</v>
      </c>
      <c r="H11" s="1394"/>
      <c r="I11" s="1395"/>
    </row>
    <row r="12" spans="1:12" s="401" customFormat="1" ht="13">
      <c r="A12" s="436" t="s">
        <v>337</v>
      </c>
      <c r="B12" s="429" t="s">
        <v>41</v>
      </c>
      <c r="C12" s="646">
        <v>0</v>
      </c>
      <c r="D12" s="650">
        <v>0.1</v>
      </c>
      <c r="E12" s="651">
        <v>0.1</v>
      </c>
      <c r="F12" s="789">
        <v>0.2</v>
      </c>
      <c r="G12" s="1306">
        <v>0.308</v>
      </c>
      <c r="H12" s="1394"/>
      <c r="I12" s="1395"/>
      <c r="L12" s="443"/>
    </row>
    <row r="13" spans="1:12" s="401" customFormat="1" ht="39">
      <c r="A13" s="792" t="s">
        <v>1095</v>
      </c>
      <c r="B13" s="584" t="s">
        <v>41</v>
      </c>
      <c r="C13" s="645">
        <f>C14+C15</f>
        <v>1609</v>
      </c>
      <c r="D13" s="645">
        <f>D14+D15</f>
        <v>1751</v>
      </c>
      <c r="E13" s="645">
        <f t="shared" ref="E13" si="2">E14+E15</f>
        <v>2217</v>
      </c>
      <c r="F13" s="1393">
        <f>F14+F15</f>
        <v>2020</v>
      </c>
      <c r="G13" s="1393">
        <f>G14+G15</f>
        <v>1997</v>
      </c>
      <c r="H13" s="803"/>
      <c r="I13" s="803"/>
      <c r="J13" s="1132" t="s">
        <v>807</v>
      </c>
      <c r="K13" s="1133" t="s">
        <v>519</v>
      </c>
      <c r="L13" s="443"/>
    </row>
    <row r="14" spans="1:12" s="401" customFormat="1" ht="21">
      <c r="A14" s="436" t="s">
        <v>311</v>
      </c>
      <c r="B14" s="584" t="s">
        <v>41</v>
      </c>
      <c r="C14" s="646">
        <v>1582</v>
      </c>
      <c r="D14" s="646">
        <v>1642</v>
      </c>
      <c r="E14" s="647">
        <v>2000</v>
      </c>
      <c r="F14" s="1306">
        <v>1921</v>
      </c>
      <c r="G14" s="1306">
        <v>1897</v>
      </c>
      <c r="H14" s="1394"/>
      <c r="I14" s="1084"/>
      <c r="J14" s="1132" t="s">
        <v>807</v>
      </c>
      <c r="K14" s="1446" t="s">
        <v>1090</v>
      </c>
    </row>
    <row r="15" spans="1:12" s="401" customFormat="1" ht="13">
      <c r="A15" s="436" t="s">
        <v>337</v>
      </c>
      <c r="B15" s="584" t="s">
        <v>41</v>
      </c>
      <c r="C15" s="647">
        <v>27</v>
      </c>
      <c r="D15" s="647">
        <v>109</v>
      </c>
      <c r="E15" s="647">
        <v>217</v>
      </c>
      <c r="F15" s="1306">
        <v>99</v>
      </c>
      <c r="G15" s="1306">
        <v>100</v>
      </c>
      <c r="H15" s="1396"/>
      <c r="I15" s="1084"/>
      <c r="J15" s="1132" t="s">
        <v>807</v>
      </c>
      <c r="K15" s="1133" t="s">
        <v>519</v>
      </c>
    </row>
    <row r="16" spans="1:12" s="401" customFormat="1" ht="13">
      <c r="A16" s="662" t="s">
        <v>1050</v>
      </c>
      <c r="B16" s="584" t="s">
        <v>41</v>
      </c>
      <c r="C16" s="648"/>
      <c r="D16" s="648"/>
      <c r="E16" s="648"/>
      <c r="F16" s="1306"/>
      <c r="G16" s="1336">
        <f>G17+G18</f>
        <v>1642</v>
      </c>
      <c r="H16" s="1153" t="s">
        <v>997</v>
      </c>
      <c r="I16" s="1084"/>
    </row>
    <row r="17" spans="1:12" s="401" customFormat="1" ht="13">
      <c r="A17" s="666" t="s">
        <v>1051</v>
      </c>
      <c r="B17" s="584" t="s">
        <v>41</v>
      </c>
      <c r="C17" s="648"/>
      <c r="D17" s="648"/>
      <c r="E17" s="648"/>
      <c r="F17" s="1306"/>
      <c r="G17" s="1306">
        <v>1163</v>
      </c>
      <c r="H17" s="1153" t="s">
        <v>997</v>
      </c>
      <c r="I17" s="1084"/>
    </row>
    <row r="18" spans="1:12" s="401" customFormat="1" ht="26">
      <c r="A18" s="666" t="s">
        <v>954</v>
      </c>
      <c r="B18" s="584" t="s">
        <v>41</v>
      </c>
      <c r="C18" s="648"/>
      <c r="D18" s="648"/>
      <c r="E18" s="648"/>
      <c r="F18" s="1306"/>
      <c r="G18" s="1306">
        <v>479</v>
      </c>
      <c r="H18" s="1153" t="s">
        <v>997</v>
      </c>
      <c r="I18" s="1084"/>
      <c r="J18" s="1084"/>
    </row>
    <row r="19" spans="1:12" s="401" customFormat="1" ht="13">
      <c r="A19" s="662" t="s">
        <v>955</v>
      </c>
      <c r="B19" s="584" t="s">
        <v>41</v>
      </c>
      <c r="C19" s="648"/>
      <c r="D19" s="648"/>
      <c r="E19" s="648"/>
      <c r="F19" s="1306"/>
      <c r="G19" s="1336">
        <f>G20+G21+G22+G23+G24</f>
        <v>355</v>
      </c>
      <c r="H19" s="1153" t="s">
        <v>998</v>
      </c>
      <c r="I19" s="1084"/>
      <c r="J19" s="1084"/>
      <c r="K19" s="1334"/>
    </row>
    <row r="20" spans="1:12" s="401" customFormat="1" ht="13">
      <c r="A20" s="666" t="s">
        <v>956</v>
      </c>
      <c r="B20" s="584" t="s">
        <v>41</v>
      </c>
      <c r="C20" s="648"/>
      <c r="D20" s="648"/>
      <c r="E20" s="648"/>
      <c r="F20" s="1306"/>
      <c r="G20" s="1335">
        <v>39</v>
      </c>
      <c r="H20" s="1153" t="s">
        <v>998</v>
      </c>
      <c r="I20" s="1084"/>
      <c r="J20" s="1424"/>
    </row>
    <row r="21" spans="1:12" s="401" customFormat="1" ht="26">
      <c r="A21" s="666" t="s">
        <v>957</v>
      </c>
      <c r="B21" s="584" t="s">
        <v>41</v>
      </c>
      <c r="C21" s="648"/>
      <c r="D21" s="648"/>
      <c r="E21" s="648"/>
      <c r="F21" s="1306"/>
      <c r="G21" s="1335">
        <v>6</v>
      </c>
      <c r="H21" s="1153" t="s">
        <v>998</v>
      </c>
      <c r="I21" s="1084"/>
      <c r="J21" s="1084"/>
    </row>
    <row r="22" spans="1:12" s="401" customFormat="1" ht="26">
      <c r="A22" s="666" t="s">
        <v>958</v>
      </c>
      <c r="B22" s="584" t="s">
        <v>41</v>
      </c>
      <c r="C22" s="648"/>
      <c r="D22" s="648"/>
      <c r="E22" s="648"/>
      <c r="F22" s="1306"/>
      <c r="G22" s="1335">
        <v>171</v>
      </c>
      <c r="H22" s="1153" t="s">
        <v>998</v>
      </c>
      <c r="I22" s="1084"/>
      <c r="J22" s="1084"/>
    </row>
    <row r="23" spans="1:12" s="401" customFormat="1" ht="26">
      <c r="A23" s="666" t="s">
        <v>959</v>
      </c>
      <c r="B23" s="584" t="s">
        <v>41</v>
      </c>
      <c r="C23" s="648"/>
      <c r="D23" s="648"/>
      <c r="E23" s="648"/>
      <c r="F23" s="1306"/>
      <c r="G23" s="1335">
        <v>125</v>
      </c>
      <c r="H23" s="1153" t="s">
        <v>998</v>
      </c>
      <c r="I23" s="1084"/>
      <c r="J23" s="1084"/>
      <c r="K23" s="1334"/>
    </row>
    <row r="24" spans="1:12" s="401" customFormat="1" ht="26">
      <c r="A24" s="666" t="s">
        <v>960</v>
      </c>
      <c r="B24" s="584" t="s">
        <v>41</v>
      </c>
      <c r="C24" s="648"/>
      <c r="D24" s="648"/>
      <c r="E24" s="648"/>
      <c r="F24" s="1306"/>
      <c r="G24" s="1335">
        <v>14</v>
      </c>
      <c r="H24" s="1153" t="s">
        <v>998</v>
      </c>
      <c r="I24" s="1084"/>
      <c r="J24" s="1084"/>
    </row>
    <row r="25" spans="1:12" s="401" customFormat="1" ht="26">
      <c r="A25" s="666" t="s">
        <v>630</v>
      </c>
      <c r="B25" s="1080" t="s">
        <v>122</v>
      </c>
      <c r="C25" s="648"/>
      <c r="D25" s="789">
        <v>3.9</v>
      </c>
      <c r="E25" s="789">
        <v>4</v>
      </c>
      <c r="F25" s="789">
        <v>3.6</v>
      </c>
      <c r="G25" s="789">
        <v>0.7</v>
      </c>
      <c r="H25" s="803"/>
      <c r="I25" s="803"/>
      <c r="J25" s="803"/>
      <c r="K25" s="449"/>
    </row>
    <row r="26" spans="1:12" s="401" customFormat="1" ht="13">
      <c r="A26" s="654" t="s">
        <v>57</v>
      </c>
      <c r="B26" s="655" t="s">
        <v>41</v>
      </c>
      <c r="C26" s="843">
        <f>C27+C28</f>
        <v>904</v>
      </c>
      <c r="D26" s="645">
        <f t="shared" ref="D26" si="3">D27+D28</f>
        <v>947</v>
      </c>
      <c r="E26" s="645">
        <v>912</v>
      </c>
      <c r="F26" s="1393">
        <f>F27+F28</f>
        <v>964</v>
      </c>
      <c r="G26" s="1393">
        <f>G27+G28</f>
        <v>1028</v>
      </c>
      <c r="H26" s="803"/>
      <c r="I26" s="803"/>
      <c r="J26" s="803"/>
      <c r="K26" s="449"/>
    </row>
    <row r="27" spans="1:12" s="401" customFormat="1" ht="13">
      <c r="A27" s="436" t="s">
        <v>311</v>
      </c>
      <c r="B27" s="429" t="s">
        <v>41</v>
      </c>
      <c r="C27" s="793">
        <v>885</v>
      </c>
      <c r="D27" s="620">
        <v>920</v>
      </c>
      <c r="E27" s="653">
        <v>884</v>
      </c>
      <c r="F27" s="1306">
        <v>938</v>
      </c>
      <c r="G27" s="1306">
        <v>1004</v>
      </c>
      <c r="H27" s="803"/>
      <c r="I27" s="1084"/>
      <c r="J27" s="803"/>
      <c r="K27" s="449"/>
    </row>
    <row r="28" spans="1:12" s="401" customFormat="1" ht="13">
      <c r="A28" s="436" t="s">
        <v>337</v>
      </c>
      <c r="B28" s="429" t="s">
        <v>41</v>
      </c>
      <c r="C28" s="647">
        <v>19</v>
      </c>
      <c r="D28" s="647">
        <v>27</v>
      </c>
      <c r="E28" s="647">
        <v>28</v>
      </c>
      <c r="F28" s="1306">
        <v>26</v>
      </c>
      <c r="G28" s="1306">
        <v>24</v>
      </c>
      <c r="H28" s="1394"/>
      <c r="I28" s="1084"/>
      <c r="J28" s="1084"/>
    </row>
    <row r="29" spans="1:12" s="401" customFormat="1" ht="13">
      <c r="A29" s="656" t="s">
        <v>513</v>
      </c>
      <c r="B29" s="657"/>
      <c r="C29" s="658"/>
      <c r="D29" s="658"/>
      <c r="E29" s="658"/>
      <c r="F29" s="535"/>
      <c r="G29" s="449"/>
      <c r="H29" s="447"/>
      <c r="L29" s="652"/>
    </row>
    <row r="30" spans="1:12" ht="81" customHeight="1">
      <c r="A30" s="1510" t="s">
        <v>1092</v>
      </c>
      <c r="B30" s="1510"/>
      <c r="C30" s="1510"/>
      <c r="D30" s="1510"/>
      <c r="E30" s="1510"/>
      <c r="F30" s="1510"/>
      <c r="G30" s="1510"/>
      <c r="I30" s="19"/>
    </row>
    <row r="31" spans="1:12" ht="78" customHeight="1">
      <c r="A31" s="1535" t="s">
        <v>985</v>
      </c>
      <c r="B31" s="1536"/>
      <c r="C31" s="1536"/>
      <c r="D31" s="1536"/>
      <c r="E31" s="1536"/>
      <c r="F31" s="1536"/>
      <c r="G31" s="1536"/>
    </row>
    <row r="32" spans="1:12" ht="37" customHeight="1">
      <c r="A32" s="1537" t="s">
        <v>815</v>
      </c>
      <c r="B32" s="1518"/>
      <c r="C32" s="1518"/>
      <c r="D32" s="1518"/>
      <c r="E32" s="1518"/>
      <c r="F32" s="1518"/>
      <c r="G32" s="1518"/>
    </row>
    <row r="33" spans="1:12" ht="49" customHeight="1">
      <c r="A33" s="1539" t="s">
        <v>681</v>
      </c>
      <c r="B33" s="1539"/>
      <c r="C33" s="1539"/>
      <c r="D33" s="1539"/>
      <c r="E33" s="1539"/>
      <c r="F33" s="1539"/>
      <c r="G33" s="1539"/>
    </row>
    <row r="34" spans="1:12" ht="35.15" customHeight="1">
      <c r="A34" s="1536" t="s">
        <v>1003</v>
      </c>
      <c r="B34" s="1536"/>
      <c r="C34" s="1536"/>
      <c r="D34" s="1536"/>
      <c r="E34" s="1536"/>
      <c r="F34" s="1536"/>
      <c r="G34" s="1536"/>
    </row>
    <row r="35" spans="1:12" ht="16" customHeight="1">
      <c r="A35" s="1365"/>
      <c r="B35" s="1365"/>
      <c r="C35" s="1365"/>
      <c r="D35" s="1365"/>
      <c r="E35" s="1365"/>
      <c r="F35" s="1365"/>
      <c r="G35" s="1365"/>
    </row>
    <row r="36" spans="1:12" ht="16" customHeight="1">
      <c r="A36" s="1508" t="s">
        <v>1023</v>
      </c>
      <c r="B36" s="1508"/>
      <c r="C36" s="1508"/>
      <c r="D36" s="1508"/>
      <c r="E36" s="1508"/>
      <c r="F36" s="1508"/>
      <c r="G36" s="579"/>
      <c r="H36" s="1404"/>
      <c r="I36" s="1404"/>
      <c r="J36" s="1404"/>
      <c r="K36" s="1404"/>
    </row>
    <row r="37" spans="1:12" ht="16" customHeight="1">
      <c r="A37" s="939" t="s">
        <v>542</v>
      </c>
      <c r="B37" s="606" t="s">
        <v>461</v>
      </c>
      <c r="C37" s="923">
        <v>2018</v>
      </c>
      <c r="D37" s="923">
        <v>2019</v>
      </c>
      <c r="E37" s="923">
        <v>2020</v>
      </c>
      <c r="F37" s="1405">
        <v>2021</v>
      </c>
      <c r="G37" s="1405">
        <v>2022</v>
      </c>
      <c r="H37" s="1084"/>
      <c r="I37" s="1084"/>
      <c r="J37" s="1084"/>
      <c r="K37" s="401"/>
    </row>
    <row r="38" spans="1:12" ht="16" customHeight="1">
      <c r="A38" s="1406" t="s">
        <v>1024</v>
      </c>
      <c r="B38" s="663" t="s">
        <v>41</v>
      </c>
      <c r="C38" s="1407">
        <v>2105</v>
      </c>
      <c r="D38" s="1407">
        <f>C40</f>
        <v>2294</v>
      </c>
      <c r="E38" s="1407">
        <f>D40</f>
        <v>2420</v>
      </c>
      <c r="F38" s="801">
        <f>E40</f>
        <v>2610</v>
      </c>
      <c r="G38" s="801">
        <f>F40</f>
        <v>2688</v>
      </c>
      <c r="H38" s="803"/>
      <c r="I38" s="803"/>
      <c r="J38" s="803"/>
      <c r="K38" s="449"/>
    </row>
    <row r="39" spans="1:12" ht="39.75" customHeight="1">
      <c r="A39" s="837" t="s">
        <v>1025</v>
      </c>
      <c r="B39" s="663" t="s">
        <v>41</v>
      </c>
      <c r="C39" s="1327">
        <v>189</v>
      </c>
      <c r="D39" s="1327">
        <v>126</v>
      </c>
      <c r="E39" s="648">
        <v>190</v>
      </c>
      <c r="F39" s="1306">
        <v>78</v>
      </c>
      <c r="G39" s="1306">
        <v>61</v>
      </c>
      <c r="H39" s="1153" t="s">
        <v>810</v>
      </c>
      <c r="I39" s="1084"/>
      <c r="J39" s="1084"/>
      <c r="K39" s="401"/>
    </row>
    <row r="40" spans="1:12" ht="26.25" customHeight="1">
      <c r="A40" s="837" t="s">
        <v>1026</v>
      </c>
      <c r="B40" s="663" t="s">
        <v>41</v>
      </c>
      <c r="C40" s="648">
        <f>C38+C39</f>
        <v>2294</v>
      </c>
      <c r="D40" s="648">
        <f t="shared" ref="D40:G40" si="4">D38+D39</f>
        <v>2420</v>
      </c>
      <c r="E40" s="648">
        <f t="shared" si="4"/>
        <v>2610</v>
      </c>
      <c r="F40" s="648">
        <f t="shared" si="4"/>
        <v>2688</v>
      </c>
      <c r="G40" s="648">
        <f t="shared" si="4"/>
        <v>2749</v>
      </c>
      <c r="H40" s="1392"/>
      <c r="I40" s="1084"/>
      <c r="J40" s="1084"/>
      <c r="K40" s="401"/>
    </row>
    <row r="41" spans="1:12" ht="16" customHeight="1">
      <c r="A41" s="656" t="s">
        <v>513</v>
      </c>
    </row>
    <row r="42" spans="1:12" ht="57" customHeight="1">
      <c r="A42" s="1542" t="s">
        <v>1027</v>
      </c>
      <c r="B42" s="1542"/>
      <c r="C42" s="1542"/>
      <c r="D42" s="1542"/>
      <c r="E42" s="1542"/>
      <c r="F42" s="1542"/>
      <c r="G42" s="1542"/>
    </row>
    <row r="43" spans="1:12">
      <c r="A43" s="432"/>
      <c r="B43" s="432"/>
      <c r="C43" s="433"/>
      <c r="D43" s="434"/>
      <c r="E43" s="434"/>
      <c r="F43" s="434"/>
      <c r="G43" s="434"/>
    </row>
    <row r="44" spans="1:12" ht="35.15" customHeight="1">
      <c r="A44" s="1512" t="s">
        <v>462</v>
      </c>
      <c r="B44" s="1538"/>
      <c r="C44" s="1538"/>
      <c r="D44" s="1538"/>
      <c r="E44" s="1538"/>
      <c r="F44" s="1538"/>
      <c r="G44" s="1149"/>
    </row>
    <row r="45" spans="1:12" s="401" customFormat="1" ht="14.5">
      <c r="A45" s="939" t="s">
        <v>542</v>
      </c>
      <c r="B45" s="588" t="s">
        <v>461</v>
      </c>
      <c r="C45" s="279"/>
      <c r="D45" s="279">
        <v>2019</v>
      </c>
      <c r="E45" s="589">
        <v>2020</v>
      </c>
      <c r="F45" s="589">
        <v>2021</v>
      </c>
      <c r="G45" s="592">
        <v>2022</v>
      </c>
    </row>
    <row r="46" spans="1:12" s="401" customFormat="1" ht="13">
      <c r="A46" s="659" t="s">
        <v>584</v>
      </c>
      <c r="B46" s="584" t="s">
        <v>460</v>
      </c>
      <c r="C46" s="429"/>
      <c r="D46" s="660"/>
      <c r="E46" s="661">
        <f>E59+E62</f>
        <v>2178</v>
      </c>
      <c r="F46" s="842">
        <f>F59+F62</f>
        <v>2065</v>
      </c>
      <c r="G46" s="842">
        <f>G59+G62</f>
        <v>2056</v>
      </c>
      <c r="H46" s="1387" t="s">
        <v>810</v>
      </c>
      <c r="I46" s="803"/>
      <c r="J46" s="1385" t="s">
        <v>807</v>
      </c>
      <c r="K46" s="803"/>
    </row>
    <row r="47" spans="1:12" s="401" customFormat="1" ht="13">
      <c r="A47" s="662" t="s">
        <v>546</v>
      </c>
      <c r="B47" s="584"/>
      <c r="C47" s="663"/>
      <c r="D47" s="664"/>
      <c r="E47" s="665"/>
      <c r="F47" s="840"/>
      <c r="G47" s="840"/>
      <c r="H47" s="1387"/>
      <c r="I47" s="1084"/>
      <c r="J47" s="1385"/>
      <c r="K47" s="803"/>
      <c r="L47" s="1096"/>
    </row>
    <row r="48" spans="1:12" s="401" customFormat="1" ht="13">
      <c r="A48" s="666" t="s">
        <v>581</v>
      </c>
      <c r="B48" s="584" t="s">
        <v>460</v>
      </c>
      <c r="C48" s="663"/>
      <c r="D48" s="664"/>
      <c r="E48" s="665"/>
      <c r="F48" s="855">
        <f>F49+F50</f>
        <v>1640</v>
      </c>
      <c r="G48" s="855">
        <f>G49+G50</f>
        <v>1655</v>
      </c>
      <c r="H48" s="1387" t="s">
        <v>810</v>
      </c>
      <c r="I48" s="803"/>
      <c r="J48" s="1385" t="s">
        <v>808</v>
      </c>
      <c r="K48" s="803"/>
    </row>
    <row r="49" spans="1:11" s="401" customFormat="1" ht="13">
      <c r="A49" s="837" t="s">
        <v>338</v>
      </c>
      <c r="B49" s="610" t="s">
        <v>460</v>
      </c>
      <c r="C49" s="832"/>
      <c r="D49" s="838"/>
      <c r="E49" s="839"/>
      <c r="F49" s="840">
        <v>267</v>
      </c>
      <c r="G49" s="840">
        <v>311</v>
      </c>
      <c r="H49" s="1387" t="s">
        <v>810</v>
      </c>
      <c r="I49" s="803"/>
      <c r="J49" s="1385" t="s">
        <v>807</v>
      </c>
      <c r="K49" s="803"/>
    </row>
    <row r="50" spans="1:11" s="401" customFormat="1" ht="13">
      <c r="A50" s="837" t="s">
        <v>917</v>
      </c>
      <c r="B50" s="610" t="s">
        <v>460</v>
      </c>
      <c r="C50" s="832"/>
      <c r="D50" s="838"/>
      <c r="E50" s="839"/>
      <c r="F50" s="840">
        <v>1373</v>
      </c>
      <c r="G50" s="840">
        <v>1344</v>
      </c>
      <c r="H50" s="1387" t="s">
        <v>810</v>
      </c>
      <c r="I50" s="803"/>
      <c r="J50" s="1385" t="s">
        <v>807</v>
      </c>
      <c r="K50" s="803"/>
    </row>
    <row r="51" spans="1:11" s="401" customFormat="1" ht="31" customHeight="1">
      <c r="A51" s="837" t="s">
        <v>930</v>
      </c>
      <c r="B51" s="610" t="s">
        <v>460</v>
      </c>
      <c r="C51" s="832"/>
      <c r="D51" s="838"/>
      <c r="E51" s="839"/>
      <c r="F51" s="839">
        <f>F52+F53</f>
        <v>337</v>
      </c>
      <c r="G51" s="839">
        <f>G52+G53</f>
        <v>318</v>
      </c>
      <c r="H51" s="1387" t="s">
        <v>810</v>
      </c>
      <c r="I51" s="803"/>
      <c r="J51" s="1132" t="s">
        <v>808</v>
      </c>
      <c r="K51" s="803"/>
    </row>
    <row r="52" spans="1:11" s="401" customFormat="1" ht="13">
      <c r="A52" s="837" t="s">
        <v>338</v>
      </c>
      <c r="B52" s="610" t="s">
        <v>460</v>
      </c>
      <c r="C52" s="832"/>
      <c r="D52" s="838"/>
      <c r="E52" s="839"/>
      <c r="F52" s="840">
        <v>144</v>
      </c>
      <c r="G52" s="840">
        <v>147</v>
      </c>
      <c r="H52" s="1387" t="s">
        <v>810</v>
      </c>
      <c r="I52" s="1388" t="s">
        <v>755</v>
      </c>
      <c r="J52" s="1132" t="s">
        <v>807</v>
      </c>
      <c r="K52" s="803"/>
    </row>
    <row r="53" spans="1:11" s="401" customFormat="1" ht="13">
      <c r="A53" s="837" t="s">
        <v>814</v>
      </c>
      <c r="B53" s="610" t="s">
        <v>460</v>
      </c>
      <c r="C53" s="832"/>
      <c r="D53" s="838"/>
      <c r="E53" s="839"/>
      <c r="F53" s="840">
        <v>193</v>
      </c>
      <c r="G53" s="840">
        <v>171</v>
      </c>
      <c r="H53" s="1387" t="s">
        <v>810</v>
      </c>
      <c r="I53" s="803"/>
      <c r="J53" s="1132" t="s">
        <v>807</v>
      </c>
      <c r="K53" s="803"/>
    </row>
    <row r="54" spans="1:11" s="401" customFormat="1" ht="13">
      <c r="A54" s="837" t="s">
        <v>441</v>
      </c>
      <c r="B54" s="610" t="s">
        <v>460</v>
      </c>
      <c r="C54" s="832"/>
      <c r="D54" s="838"/>
      <c r="E54" s="839"/>
      <c r="F54" s="839">
        <f>F55+F56</f>
        <v>29</v>
      </c>
      <c r="G54" s="839">
        <f>G55+G56</f>
        <v>26</v>
      </c>
      <c r="H54" s="1387" t="s">
        <v>810</v>
      </c>
      <c r="I54" s="803"/>
      <c r="J54" s="1132" t="s">
        <v>808</v>
      </c>
      <c r="K54" s="803"/>
    </row>
    <row r="55" spans="1:11" s="401" customFormat="1" ht="13">
      <c r="A55" s="837" t="s">
        <v>338</v>
      </c>
      <c r="B55" s="610" t="s">
        <v>460</v>
      </c>
      <c r="C55" s="832"/>
      <c r="D55" s="838"/>
      <c r="E55" s="839"/>
      <c r="F55" s="840">
        <v>3</v>
      </c>
      <c r="G55" s="840">
        <v>2</v>
      </c>
      <c r="H55" s="1387" t="s">
        <v>810</v>
      </c>
      <c r="I55" s="803"/>
      <c r="J55" s="1132" t="s">
        <v>807</v>
      </c>
      <c r="K55" s="803"/>
    </row>
    <row r="56" spans="1:11" s="401" customFormat="1" ht="13">
      <c r="A56" s="837" t="s">
        <v>814</v>
      </c>
      <c r="B56" s="610" t="s">
        <v>460</v>
      </c>
      <c r="C56" s="832"/>
      <c r="D56" s="838"/>
      <c r="E56" s="839"/>
      <c r="F56" s="840">
        <v>26</v>
      </c>
      <c r="G56" s="840">
        <v>24</v>
      </c>
      <c r="H56" s="1387" t="s">
        <v>810</v>
      </c>
      <c r="I56" s="803"/>
      <c r="J56" s="1132" t="s">
        <v>807</v>
      </c>
      <c r="K56" s="803"/>
    </row>
    <row r="57" spans="1:11" s="401" customFormat="1" ht="13">
      <c r="A57" s="837" t="s">
        <v>1081</v>
      </c>
      <c r="B57" s="584" t="s">
        <v>460</v>
      </c>
      <c r="C57" s="832"/>
      <c r="D57" s="838"/>
      <c r="E57" s="839"/>
      <c r="F57" s="839">
        <v>59</v>
      </c>
      <c r="G57" s="839">
        <v>57</v>
      </c>
      <c r="H57" s="1387" t="s">
        <v>810</v>
      </c>
      <c r="I57" s="803"/>
      <c r="J57" s="1132" t="s">
        <v>808</v>
      </c>
      <c r="K57" s="803"/>
    </row>
    <row r="58" spans="1:11" s="401" customFormat="1" ht="13">
      <c r="A58" s="841" t="s">
        <v>547</v>
      </c>
      <c r="B58" s="610"/>
      <c r="C58" s="832"/>
      <c r="D58" s="838"/>
      <c r="E58" s="839"/>
      <c r="F58" s="840"/>
      <c r="G58" s="840"/>
      <c r="H58" s="803"/>
      <c r="I58" s="1084"/>
      <c r="K58" s="1084"/>
    </row>
    <row r="59" spans="1:11" s="401" customFormat="1" ht="13">
      <c r="A59" s="611" t="s">
        <v>14</v>
      </c>
      <c r="B59" s="610" t="s">
        <v>460</v>
      </c>
      <c r="C59" s="610"/>
      <c r="D59" s="842">
        <f>D60+D61</f>
        <v>1671.5</v>
      </c>
      <c r="E59" s="843">
        <f>E60+E61</f>
        <v>1960</v>
      </c>
      <c r="F59" s="843">
        <f>F60+F61</f>
        <v>1968</v>
      </c>
      <c r="G59" s="843">
        <f>G60+G61</f>
        <v>1958</v>
      </c>
      <c r="H59" s="1387" t="s">
        <v>810</v>
      </c>
      <c r="I59" s="803"/>
      <c r="J59" s="1132" t="s">
        <v>807</v>
      </c>
      <c r="K59" s="803"/>
    </row>
    <row r="60" spans="1:11" s="401" customFormat="1" ht="13">
      <c r="A60" s="611" t="s">
        <v>1093</v>
      </c>
      <c r="B60" s="610" t="s">
        <v>460</v>
      </c>
      <c r="C60" s="610"/>
      <c r="D60" s="844">
        <v>253</v>
      </c>
      <c r="E60" s="793">
        <v>304</v>
      </c>
      <c r="F60" s="844">
        <v>362</v>
      </c>
      <c r="G60" s="840">
        <v>417</v>
      </c>
      <c r="H60" s="1387" t="s">
        <v>810</v>
      </c>
      <c r="I60" s="803"/>
      <c r="J60" s="1132" t="s">
        <v>807</v>
      </c>
      <c r="K60" s="1385" t="s">
        <v>520</v>
      </c>
    </row>
    <row r="61" spans="1:11" s="401" customFormat="1" ht="13">
      <c r="A61" s="611" t="s">
        <v>812</v>
      </c>
      <c r="B61" s="610" t="s">
        <v>460</v>
      </c>
      <c r="C61" s="610"/>
      <c r="D61" s="844">
        <v>1418.5</v>
      </c>
      <c r="E61" s="793">
        <v>1656</v>
      </c>
      <c r="F61" s="844">
        <v>1606</v>
      </c>
      <c r="G61" s="840">
        <v>1541</v>
      </c>
      <c r="H61" s="1387" t="s">
        <v>810</v>
      </c>
      <c r="I61" s="803"/>
      <c r="J61" s="1132" t="s">
        <v>807</v>
      </c>
      <c r="K61" s="803"/>
    </row>
    <row r="62" spans="1:11" s="401" customFormat="1" ht="13">
      <c r="A62" s="611" t="s">
        <v>12</v>
      </c>
      <c r="B62" s="610" t="s">
        <v>460</v>
      </c>
      <c r="C62" s="610"/>
      <c r="D62" s="844"/>
      <c r="E62" s="843">
        <f>E63+E64</f>
        <v>218</v>
      </c>
      <c r="F62" s="843">
        <f>F63+F64</f>
        <v>97</v>
      </c>
      <c r="G62" s="843">
        <f>G63+G64</f>
        <v>98</v>
      </c>
      <c r="H62" s="1387" t="s">
        <v>810</v>
      </c>
      <c r="I62" s="803"/>
      <c r="J62" s="1132" t="s">
        <v>807</v>
      </c>
      <c r="K62" s="803"/>
    </row>
    <row r="63" spans="1:11" s="401" customFormat="1" ht="13">
      <c r="A63" s="611" t="s">
        <v>338</v>
      </c>
      <c r="B63" s="610" t="s">
        <v>460</v>
      </c>
      <c r="C63" s="610"/>
      <c r="D63" s="844"/>
      <c r="E63" s="845">
        <v>143</v>
      </c>
      <c r="F63" s="844">
        <v>51</v>
      </c>
      <c r="G63" s="840">
        <v>44</v>
      </c>
      <c r="H63" s="1387" t="s">
        <v>810</v>
      </c>
      <c r="I63" s="803"/>
      <c r="J63" s="1132" t="s">
        <v>807</v>
      </c>
      <c r="K63" s="1385" t="s">
        <v>520</v>
      </c>
    </row>
    <row r="64" spans="1:11" s="401" customFormat="1" ht="13">
      <c r="A64" s="611" t="s">
        <v>813</v>
      </c>
      <c r="B64" s="610" t="s">
        <v>460</v>
      </c>
      <c r="C64" s="610"/>
      <c r="D64" s="844"/>
      <c r="E64" s="845">
        <v>75</v>
      </c>
      <c r="F64" s="844">
        <v>46</v>
      </c>
      <c r="G64" s="840">
        <v>54</v>
      </c>
      <c r="H64" s="1387" t="s">
        <v>810</v>
      </c>
      <c r="I64" s="803"/>
      <c r="J64" s="1132" t="s">
        <v>807</v>
      </c>
      <c r="K64" s="1084"/>
    </row>
    <row r="65" spans="1:12" s="401" customFormat="1" ht="19" customHeight="1">
      <c r="A65" s="792" t="s">
        <v>515</v>
      </c>
      <c r="B65" s="610" t="s">
        <v>460</v>
      </c>
      <c r="C65" s="610"/>
      <c r="D65" s="844"/>
      <c r="E65" s="846">
        <f>E68+E78</f>
        <v>911.51049999999998</v>
      </c>
      <c r="F65" s="846">
        <f>F66+F67</f>
        <v>963.94600000000003</v>
      </c>
      <c r="G65" s="846">
        <f>G66+G67</f>
        <v>1028.008</v>
      </c>
      <c r="H65" s="803"/>
      <c r="I65" s="803"/>
      <c r="J65" s="1132" t="s">
        <v>807</v>
      </c>
      <c r="K65" s="1132" t="s">
        <v>417</v>
      </c>
      <c r="L65" s="1334"/>
    </row>
    <row r="66" spans="1:12" s="401" customFormat="1" ht="13">
      <c r="A66" s="611" t="s">
        <v>338</v>
      </c>
      <c r="B66" s="610" t="s">
        <v>460</v>
      </c>
      <c r="C66" s="610"/>
      <c r="D66" s="847"/>
      <c r="E66" s="845">
        <f>E74+E79</f>
        <v>45.0105</v>
      </c>
      <c r="F66" s="844">
        <f>F74+F79</f>
        <v>50.004999999999995</v>
      </c>
      <c r="G66" s="844">
        <f>G74+G79</f>
        <v>45.007999999999996</v>
      </c>
      <c r="H66" s="803"/>
      <c r="I66" s="803"/>
      <c r="J66" s="1132" t="s">
        <v>807</v>
      </c>
      <c r="K66" s="803"/>
    </row>
    <row r="67" spans="1:12" s="401" customFormat="1" ht="13">
      <c r="A67" s="611" t="s">
        <v>814</v>
      </c>
      <c r="B67" s="610" t="s">
        <v>460</v>
      </c>
      <c r="C67" s="610"/>
      <c r="D67" s="847"/>
      <c r="E67" s="845">
        <f>E77+E80</f>
        <v>866.5</v>
      </c>
      <c r="F67" s="844">
        <f>F77+F80</f>
        <v>913.94100000000003</v>
      </c>
      <c r="G67" s="844">
        <v>983</v>
      </c>
      <c r="H67" s="803"/>
      <c r="I67" s="803"/>
      <c r="J67" s="1132" t="s">
        <v>807</v>
      </c>
      <c r="K67" s="803"/>
    </row>
    <row r="68" spans="1:12" s="401" customFormat="1" ht="13">
      <c r="A68" s="792" t="s">
        <v>11</v>
      </c>
      <c r="B68" s="610" t="s">
        <v>460</v>
      </c>
      <c r="C68" s="610"/>
      <c r="D68" s="843">
        <f>D74+D77</f>
        <v>920.00630000000001</v>
      </c>
      <c r="E68" s="843">
        <f>E74+E77</f>
        <v>884.01049999999998</v>
      </c>
      <c r="F68" s="843">
        <f>F74+F77</f>
        <v>938.005</v>
      </c>
      <c r="G68" s="843">
        <f>G74+G77</f>
        <v>1004.008</v>
      </c>
      <c r="H68" s="803"/>
      <c r="I68" s="803"/>
      <c r="J68" s="1132" t="s">
        <v>807</v>
      </c>
      <c r="K68" s="1385" t="s">
        <v>417</v>
      </c>
    </row>
    <row r="69" spans="1:12" s="401" customFormat="1" ht="13">
      <c r="A69" s="611" t="s">
        <v>455</v>
      </c>
      <c r="B69" s="610" t="s">
        <v>460</v>
      </c>
      <c r="C69" s="610"/>
      <c r="D69" s="610">
        <v>2E-3</v>
      </c>
      <c r="E69" s="716">
        <v>1.6000000000000001E-3</v>
      </c>
      <c r="F69" s="848">
        <v>1E-3</v>
      </c>
      <c r="G69" s="1150">
        <v>7.0000000000000001E-3</v>
      </c>
      <c r="H69" s="803"/>
      <c r="I69" s="803"/>
      <c r="J69" s="1132" t="s">
        <v>807</v>
      </c>
      <c r="K69" s="1385" t="s">
        <v>417</v>
      </c>
    </row>
    <row r="70" spans="1:12" s="401" customFormat="1" ht="13">
      <c r="A70" s="611" t="s">
        <v>456</v>
      </c>
      <c r="B70" s="610" t="s">
        <v>460</v>
      </c>
      <c r="C70" s="610"/>
      <c r="D70" s="610">
        <v>4.3E-3</v>
      </c>
      <c r="E70" s="716">
        <v>8.8999999999999999E-3</v>
      </c>
      <c r="F70" s="848">
        <v>4.0000000000000001E-3</v>
      </c>
      <c r="G70" s="1150">
        <v>1E-3</v>
      </c>
      <c r="H70" s="803"/>
      <c r="I70" s="803"/>
      <c r="J70" s="1132" t="s">
        <v>807</v>
      </c>
      <c r="K70" s="1385" t="s">
        <v>417</v>
      </c>
    </row>
    <row r="71" spans="1:12" s="401" customFormat="1" ht="13">
      <c r="A71" s="611" t="s">
        <v>339</v>
      </c>
      <c r="B71" s="610" t="s">
        <v>122</v>
      </c>
      <c r="C71" s="610"/>
      <c r="D71" s="849">
        <f>(D69+D70)/D68*100</f>
        <v>6.8477791945555154E-4</v>
      </c>
      <c r="E71" s="849">
        <f>(E69+E70)/E68*100</f>
        <v>1.1877686973175094E-3</v>
      </c>
      <c r="F71" s="849">
        <f>(F69+F70)/F68*100</f>
        <v>5.3304619911407724E-4</v>
      </c>
      <c r="G71" s="849">
        <f>(G69+G70)/G68*100</f>
        <v>7.9680639994900442E-4</v>
      </c>
      <c r="H71" s="803"/>
      <c r="I71" s="803"/>
      <c r="J71" s="1385" t="s">
        <v>807</v>
      </c>
      <c r="K71" s="1385" t="s">
        <v>417</v>
      </c>
    </row>
    <row r="72" spans="1:12" s="401" customFormat="1" ht="13">
      <c r="A72" s="611" t="s">
        <v>457</v>
      </c>
      <c r="B72" s="610" t="s">
        <v>460</v>
      </c>
      <c r="C72" s="610"/>
      <c r="D72" s="850">
        <v>21</v>
      </c>
      <c r="E72" s="790">
        <v>21</v>
      </c>
      <c r="F72" s="1389">
        <v>25</v>
      </c>
      <c r="G72" s="1390">
        <v>22</v>
      </c>
      <c r="H72" s="803"/>
      <c r="I72" s="803"/>
      <c r="J72" s="1385" t="s">
        <v>807</v>
      </c>
      <c r="K72" s="1385" t="s">
        <v>417</v>
      </c>
    </row>
    <row r="73" spans="1:12" s="401" customFormat="1" ht="13">
      <c r="A73" s="611" t="s">
        <v>340</v>
      </c>
      <c r="B73" s="610" t="s">
        <v>122</v>
      </c>
      <c r="C73" s="610"/>
      <c r="D73" s="768">
        <f>(D72+D70+D69)/D68*100</f>
        <v>2.2832778427712941</v>
      </c>
      <c r="E73" s="768">
        <f>(E72+E70+E69)/E68*100</f>
        <v>2.3767251633323361</v>
      </c>
      <c r="F73" s="768">
        <v>2.7</v>
      </c>
      <c r="G73" s="768">
        <f>(G72+G70+G69)/G68*100</f>
        <v>2.1920144062597116</v>
      </c>
      <c r="H73" s="803"/>
      <c r="I73" s="803"/>
      <c r="J73" s="1385" t="s">
        <v>807</v>
      </c>
      <c r="K73" s="1385" t="s">
        <v>417</v>
      </c>
    </row>
    <row r="74" spans="1:12" s="401" customFormat="1" ht="13">
      <c r="A74" s="792" t="s">
        <v>341</v>
      </c>
      <c r="B74" s="610" t="s">
        <v>460</v>
      </c>
      <c r="C74" s="610"/>
      <c r="D74" s="851">
        <f>D69+D70+D72</f>
        <v>21.0063</v>
      </c>
      <c r="E74" s="851">
        <f t="shared" ref="E74" si="5">E69+E70+E72</f>
        <v>21.0105</v>
      </c>
      <c r="F74" s="851">
        <f>F69+F70+F72</f>
        <v>25.004999999999999</v>
      </c>
      <c r="G74" s="851">
        <f>G69+G70+G72</f>
        <v>22.007999999999999</v>
      </c>
      <c r="H74" s="803"/>
      <c r="I74" s="803"/>
      <c r="J74" s="1385" t="s">
        <v>807</v>
      </c>
      <c r="K74" s="1385" t="s">
        <v>417</v>
      </c>
    </row>
    <row r="75" spans="1:12" s="401" customFormat="1" ht="13">
      <c r="A75" s="611" t="s">
        <v>458</v>
      </c>
      <c r="B75" s="610" t="s">
        <v>460</v>
      </c>
      <c r="C75" s="610"/>
      <c r="D75" s="850">
        <v>868</v>
      </c>
      <c r="E75" s="790">
        <v>829</v>
      </c>
      <c r="F75" s="790">
        <v>878</v>
      </c>
      <c r="G75" s="981">
        <v>948</v>
      </c>
      <c r="H75" s="803"/>
      <c r="I75" s="803"/>
      <c r="J75" s="1385" t="s">
        <v>807</v>
      </c>
      <c r="K75" s="1385" t="s">
        <v>417</v>
      </c>
    </row>
    <row r="76" spans="1:12" s="401" customFormat="1" ht="13">
      <c r="A76" s="611" t="s">
        <v>459</v>
      </c>
      <c r="B76" s="610" t="s">
        <v>460</v>
      </c>
      <c r="C76" s="610"/>
      <c r="D76" s="850">
        <v>31</v>
      </c>
      <c r="E76" s="790">
        <v>34</v>
      </c>
      <c r="F76" s="790">
        <v>35</v>
      </c>
      <c r="G76" s="981">
        <v>34</v>
      </c>
      <c r="H76" s="803"/>
      <c r="I76" s="803"/>
      <c r="J76" s="1385" t="s">
        <v>807</v>
      </c>
      <c r="K76" s="1385" t="s">
        <v>417</v>
      </c>
    </row>
    <row r="77" spans="1:12" s="401" customFormat="1" ht="26">
      <c r="A77" s="792" t="s">
        <v>342</v>
      </c>
      <c r="B77" s="610" t="s">
        <v>460</v>
      </c>
      <c r="C77" s="610"/>
      <c r="D77" s="851">
        <f>D75+D76</f>
        <v>899</v>
      </c>
      <c r="E77" s="851">
        <f>E75+E76</f>
        <v>863</v>
      </c>
      <c r="F77" s="851">
        <v>913</v>
      </c>
      <c r="G77" s="851">
        <f>G75+G76</f>
        <v>982</v>
      </c>
      <c r="H77" s="803"/>
      <c r="I77" s="803"/>
      <c r="J77" s="1385" t="s">
        <v>807</v>
      </c>
      <c r="K77" s="1385" t="s">
        <v>417</v>
      </c>
    </row>
    <row r="78" spans="1:12" s="401" customFormat="1" ht="13">
      <c r="A78" s="792" t="s">
        <v>12</v>
      </c>
      <c r="B78" s="610" t="s">
        <v>460</v>
      </c>
      <c r="C78" s="610"/>
      <c r="D78" s="850"/>
      <c r="E78" s="852">
        <f>E79+E80</f>
        <v>27.5</v>
      </c>
      <c r="F78" s="852">
        <f>F79+F80</f>
        <v>25.940999999999999</v>
      </c>
      <c r="G78" s="1302">
        <f>G79+G80</f>
        <v>24.135000000000002</v>
      </c>
      <c r="H78" s="449"/>
      <c r="I78" s="449"/>
      <c r="J78" s="1132" t="s">
        <v>807</v>
      </c>
      <c r="K78" s="1132" t="s">
        <v>417</v>
      </c>
    </row>
    <row r="79" spans="1:12" s="401" customFormat="1" ht="13">
      <c r="A79" s="611" t="s">
        <v>338</v>
      </c>
      <c r="B79" s="610" t="s">
        <v>460</v>
      </c>
      <c r="C79" s="610"/>
      <c r="D79" s="850"/>
      <c r="E79" s="790">
        <v>24</v>
      </c>
      <c r="F79" s="710">
        <v>25</v>
      </c>
      <c r="G79" s="985">
        <v>23</v>
      </c>
      <c r="H79" s="449"/>
      <c r="I79" s="449"/>
      <c r="J79" s="1132" t="s">
        <v>807</v>
      </c>
      <c r="K79" s="1132" t="s">
        <v>417</v>
      </c>
    </row>
    <row r="80" spans="1:12" s="401" customFormat="1" ht="13">
      <c r="A80" s="611" t="s">
        <v>343</v>
      </c>
      <c r="B80" s="610" t="s">
        <v>460</v>
      </c>
      <c r="C80" s="610"/>
      <c r="D80" s="716"/>
      <c r="E80" s="853">
        <v>3.5</v>
      </c>
      <c r="F80" s="853">
        <v>0.94099999999999995</v>
      </c>
      <c r="G80" s="1144">
        <v>1.135</v>
      </c>
      <c r="H80" s="449"/>
      <c r="I80" s="449"/>
      <c r="J80" s="1132" t="s">
        <v>807</v>
      </c>
      <c r="K80" s="1132" t="s">
        <v>417</v>
      </c>
    </row>
    <row r="81" spans="1:11" s="401" customFormat="1" ht="13">
      <c r="A81" s="667" t="s">
        <v>290</v>
      </c>
      <c r="B81" s="418"/>
      <c r="C81" s="668"/>
      <c r="D81" s="449"/>
      <c r="E81" s="669"/>
      <c r="F81" s="449"/>
      <c r="G81" s="449"/>
      <c r="H81" s="447"/>
    </row>
    <row r="82" spans="1:11" ht="82" customHeight="1">
      <c r="A82" s="1536" t="s">
        <v>585</v>
      </c>
      <c r="B82" s="1536"/>
      <c r="C82" s="1536"/>
      <c r="D82" s="1536"/>
      <c r="E82" s="1536"/>
      <c r="F82" s="1536"/>
      <c r="G82" s="1536"/>
    </row>
    <row r="83" spans="1:11" ht="55" customHeight="1">
      <c r="A83" s="1540" t="s">
        <v>658</v>
      </c>
      <c r="B83" s="1541"/>
      <c r="C83" s="1541"/>
      <c r="D83" s="1541"/>
      <c r="E83" s="1541"/>
      <c r="F83" s="1541"/>
      <c r="G83" s="1541"/>
    </row>
    <row r="84" spans="1:11">
      <c r="A84" s="432"/>
      <c r="B84" s="423"/>
      <c r="C84" s="433"/>
      <c r="D84" s="435"/>
      <c r="E84" s="435"/>
      <c r="F84" s="435"/>
      <c r="G84" s="435"/>
    </row>
    <row r="85" spans="1:11" ht="35.15" customHeight="1">
      <c r="A85" s="579" t="s">
        <v>464</v>
      </c>
      <c r="B85" s="407"/>
      <c r="C85" s="407"/>
      <c r="D85" s="511"/>
      <c r="E85" s="407"/>
      <c r="F85" s="407"/>
      <c r="G85" s="407"/>
      <c r="H85" s="1051"/>
    </row>
    <row r="86" spans="1:11" ht="16" customHeight="1">
      <c r="A86" s="939" t="s">
        <v>542</v>
      </c>
      <c r="B86" s="588" t="s">
        <v>461</v>
      </c>
      <c r="C86" s="279">
        <v>2018</v>
      </c>
      <c r="D86" s="279">
        <v>2019</v>
      </c>
      <c r="E86" s="589">
        <v>2020</v>
      </c>
      <c r="F86" s="589">
        <v>2021</v>
      </c>
      <c r="G86" s="592">
        <v>2022</v>
      </c>
    </row>
    <row r="87" spans="1:11" ht="16" customHeight="1">
      <c r="A87" s="659" t="s">
        <v>255</v>
      </c>
      <c r="B87" s="584"/>
      <c r="C87" s="590"/>
      <c r="D87" s="590"/>
      <c r="E87" s="591"/>
      <c r="F87" s="591"/>
      <c r="G87" s="1088"/>
      <c r="H87" s="1133"/>
    </row>
    <row r="88" spans="1:11" ht="16" customHeight="1">
      <c r="A88" s="436" t="s">
        <v>416</v>
      </c>
      <c r="B88" s="584" t="s">
        <v>465</v>
      </c>
      <c r="C88" s="590">
        <f>C89+C90</f>
        <v>107</v>
      </c>
      <c r="D88" s="590">
        <f t="shared" ref="D88:G88" si="6">D89+D90</f>
        <v>69</v>
      </c>
      <c r="E88" s="590">
        <f t="shared" si="6"/>
        <v>52</v>
      </c>
      <c r="F88" s="986">
        <f t="shared" si="6"/>
        <v>25.1</v>
      </c>
      <c r="G88" s="986">
        <f t="shared" si="6"/>
        <v>36</v>
      </c>
      <c r="H88" s="1133" t="s">
        <v>811</v>
      </c>
      <c r="I88" s="449"/>
      <c r="J88" s="1132" t="s">
        <v>809</v>
      </c>
      <c r="K88" s="449"/>
    </row>
    <row r="89" spans="1:11" ht="16" customHeight="1">
      <c r="A89" s="436" t="s">
        <v>311</v>
      </c>
      <c r="B89" s="584" t="s">
        <v>465</v>
      </c>
      <c r="C89" s="429">
        <v>50</v>
      </c>
      <c r="D89" s="429">
        <v>51</v>
      </c>
      <c r="E89" s="429">
        <v>39</v>
      </c>
      <c r="F89" s="638">
        <v>3.1</v>
      </c>
      <c r="G89" s="985">
        <v>12</v>
      </c>
      <c r="H89" s="1133" t="s">
        <v>811</v>
      </c>
      <c r="I89" s="449"/>
      <c r="J89" s="1132" t="s">
        <v>809</v>
      </c>
      <c r="K89" s="449"/>
    </row>
    <row r="90" spans="1:11" ht="16" customHeight="1">
      <c r="A90" s="436" t="s">
        <v>312</v>
      </c>
      <c r="B90" s="584" t="s">
        <v>465</v>
      </c>
      <c r="C90" s="429">
        <v>57</v>
      </c>
      <c r="D90" s="429">
        <v>18</v>
      </c>
      <c r="E90" s="429">
        <v>13</v>
      </c>
      <c r="F90" s="710">
        <v>22</v>
      </c>
      <c r="G90" s="985">
        <v>24</v>
      </c>
      <c r="H90" s="1133" t="s">
        <v>811</v>
      </c>
      <c r="I90" s="449"/>
      <c r="J90" s="1132" t="s">
        <v>809</v>
      </c>
      <c r="K90" s="449"/>
    </row>
    <row r="91" spans="1:11" ht="16" customHeight="1">
      <c r="A91" s="659" t="s">
        <v>463</v>
      </c>
      <c r="B91" s="584"/>
      <c r="C91" s="436"/>
      <c r="D91" s="436"/>
      <c r="E91" s="436"/>
      <c r="F91" s="338"/>
      <c r="G91" s="625"/>
      <c r="H91" s="1133"/>
      <c r="I91" s="449"/>
      <c r="J91" s="1132"/>
      <c r="K91" s="449"/>
    </row>
    <row r="92" spans="1:11" ht="16" customHeight="1">
      <c r="A92" s="436" t="s">
        <v>416</v>
      </c>
      <c r="B92" s="584" t="s">
        <v>465</v>
      </c>
      <c r="C92" s="590">
        <f>C93+C94</f>
        <v>666</v>
      </c>
      <c r="D92" s="590">
        <f t="shared" ref="D92:G92" si="7">D93+D94</f>
        <v>601</v>
      </c>
      <c r="E92" s="590">
        <f t="shared" si="7"/>
        <v>549</v>
      </c>
      <c r="F92" s="986">
        <f t="shared" si="7"/>
        <v>523</v>
      </c>
      <c r="G92" s="986">
        <f t="shared" si="7"/>
        <v>487</v>
      </c>
      <c r="H92" s="1133" t="s">
        <v>811</v>
      </c>
      <c r="I92" s="449"/>
      <c r="J92" s="1132" t="s">
        <v>809</v>
      </c>
      <c r="K92" s="449"/>
    </row>
    <row r="93" spans="1:11" ht="16" customHeight="1">
      <c r="A93" s="436" t="s">
        <v>311</v>
      </c>
      <c r="B93" s="584" t="s">
        <v>465</v>
      </c>
      <c r="C93" s="429">
        <v>269</v>
      </c>
      <c r="D93" s="429">
        <v>223</v>
      </c>
      <c r="E93" s="429">
        <v>184</v>
      </c>
      <c r="F93" s="635">
        <v>180</v>
      </c>
      <c r="G93" s="1151">
        <v>168</v>
      </c>
      <c r="H93" s="1133" t="s">
        <v>811</v>
      </c>
      <c r="I93" s="449"/>
      <c r="J93" s="1132" t="s">
        <v>809</v>
      </c>
      <c r="K93" s="449"/>
    </row>
    <row r="94" spans="1:11" ht="16" customHeight="1">
      <c r="A94" s="436" t="s">
        <v>312</v>
      </c>
      <c r="B94" s="584" t="s">
        <v>465</v>
      </c>
      <c r="C94" s="429">
        <v>397</v>
      </c>
      <c r="D94" s="429">
        <v>378</v>
      </c>
      <c r="E94" s="429">
        <v>365</v>
      </c>
      <c r="F94" s="635">
        <v>343</v>
      </c>
      <c r="G94" s="1151">
        <v>319</v>
      </c>
      <c r="H94" s="1133" t="s">
        <v>811</v>
      </c>
      <c r="I94" s="449"/>
      <c r="J94" s="1132" t="s">
        <v>809</v>
      </c>
      <c r="K94" s="449"/>
    </row>
    <row r="95" spans="1:11" ht="16" customHeight="1">
      <c r="A95" s="472"/>
      <c r="B95" s="418"/>
      <c r="C95" s="668"/>
      <c r="D95" s="668"/>
      <c r="E95" s="668"/>
      <c r="F95" s="1148"/>
      <c r="G95" s="1148"/>
      <c r="H95" s="1133"/>
      <c r="J95" s="1132"/>
    </row>
    <row r="96" spans="1:11" ht="35.15" customHeight="1">
      <c r="A96" s="430" t="s">
        <v>466</v>
      </c>
      <c r="B96" s="407"/>
      <c r="C96" s="407"/>
      <c r="D96" s="511"/>
      <c r="E96" s="71"/>
      <c r="F96" s="71"/>
      <c r="G96" s="71"/>
      <c r="H96" s="460"/>
    </row>
    <row r="97" spans="1:11">
      <c r="A97" s="939" t="s">
        <v>542</v>
      </c>
      <c r="B97" s="279" t="s">
        <v>446</v>
      </c>
      <c r="C97" s="279">
        <v>2018</v>
      </c>
      <c r="D97" s="279">
        <v>2019</v>
      </c>
      <c r="E97" s="589">
        <v>2020</v>
      </c>
      <c r="F97" s="589">
        <v>2021</v>
      </c>
      <c r="G97" s="592">
        <v>2022</v>
      </c>
    </row>
    <row r="98" spans="1:11" ht="26">
      <c r="A98" s="792" t="s">
        <v>469</v>
      </c>
      <c r="B98" s="791"/>
      <c r="C98" s="854"/>
      <c r="D98" s="854"/>
      <c r="E98" s="854"/>
      <c r="F98" s="854"/>
      <c r="G98" s="1152"/>
      <c r="H98" s="449"/>
    </row>
    <row r="99" spans="1:11">
      <c r="A99" s="611" t="s">
        <v>416</v>
      </c>
      <c r="B99" s="716" t="s">
        <v>467</v>
      </c>
      <c r="C99" s="852">
        <f>C100+C101</f>
        <v>52</v>
      </c>
      <c r="D99" s="852">
        <f t="shared" ref="D99" si="8">D100+D101</f>
        <v>40</v>
      </c>
      <c r="E99" s="852">
        <v>58</v>
      </c>
      <c r="F99" s="852">
        <f>F100+F101</f>
        <v>38</v>
      </c>
      <c r="G99" s="852">
        <f>G100+G101</f>
        <v>32.012999999999998</v>
      </c>
      <c r="H99" s="449"/>
      <c r="I99" s="1132" t="s">
        <v>817</v>
      </c>
      <c r="J99" s="449"/>
      <c r="K99" s="449"/>
    </row>
    <row r="100" spans="1:11">
      <c r="A100" s="611" t="s">
        <v>311</v>
      </c>
      <c r="B100" s="716" t="s">
        <v>467</v>
      </c>
      <c r="C100" s="790">
        <v>52</v>
      </c>
      <c r="D100" s="790">
        <v>40</v>
      </c>
      <c r="E100" s="790">
        <v>58</v>
      </c>
      <c r="F100" s="985">
        <v>38</v>
      </c>
      <c r="G100" s="985">
        <v>32</v>
      </c>
      <c r="H100" s="449"/>
      <c r="I100" s="1132" t="s">
        <v>817</v>
      </c>
    </row>
    <row r="101" spans="1:11">
      <c r="A101" s="611" t="s">
        <v>312</v>
      </c>
      <c r="B101" s="716" t="s">
        <v>467</v>
      </c>
      <c r="C101" s="790">
        <v>0</v>
      </c>
      <c r="D101" s="790">
        <v>0</v>
      </c>
      <c r="E101" s="790">
        <v>0.03</v>
      </c>
      <c r="F101" s="1337">
        <v>0</v>
      </c>
      <c r="G101" s="985">
        <v>1.2999999999999999E-2</v>
      </c>
      <c r="H101" s="449"/>
      <c r="I101" s="1132" t="s">
        <v>817</v>
      </c>
    </row>
    <row r="102" spans="1:11">
      <c r="A102" s="792" t="s">
        <v>468</v>
      </c>
      <c r="B102" s="791"/>
      <c r="C102" s="854"/>
      <c r="D102" s="854"/>
      <c r="E102" s="854"/>
      <c r="F102" s="854"/>
      <c r="G102" s="1152"/>
      <c r="H102" s="803"/>
      <c r="J102" s="449"/>
      <c r="K102" s="449"/>
    </row>
    <row r="103" spans="1:11">
      <c r="A103" s="611" t="s">
        <v>416</v>
      </c>
      <c r="B103" s="716" t="s">
        <v>467</v>
      </c>
      <c r="C103" s="852">
        <f>C104+C105</f>
        <v>50</v>
      </c>
      <c r="D103" s="852">
        <f t="shared" ref="D103:F103" si="9">D104+D105</f>
        <v>57</v>
      </c>
      <c r="E103" s="852">
        <f t="shared" si="9"/>
        <v>44.03</v>
      </c>
      <c r="F103" s="852">
        <f t="shared" si="9"/>
        <v>48.81</v>
      </c>
      <c r="G103" s="1332">
        <v>71</v>
      </c>
      <c r="H103" s="1385" t="s">
        <v>1053</v>
      </c>
      <c r="I103" s="1132" t="s">
        <v>817</v>
      </c>
      <c r="J103" s="449"/>
      <c r="K103" s="449"/>
    </row>
    <row r="104" spans="1:11">
      <c r="A104" s="611" t="s">
        <v>311</v>
      </c>
      <c r="B104" s="716" t="s">
        <v>467</v>
      </c>
      <c r="C104" s="850">
        <v>50</v>
      </c>
      <c r="D104" s="850">
        <v>57</v>
      </c>
      <c r="E104" s="850">
        <v>44</v>
      </c>
      <c r="F104" s="981">
        <v>45</v>
      </c>
      <c r="G104" s="981">
        <v>71</v>
      </c>
      <c r="H104" s="1385" t="s">
        <v>1053</v>
      </c>
      <c r="I104" s="1132" t="s">
        <v>817</v>
      </c>
    </row>
    <row r="105" spans="1:11">
      <c r="A105" s="611" t="s">
        <v>312</v>
      </c>
      <c r="B105" s="716" t="s">
        <v>467</v>
      </c>
      <c r="C105" s="850">
        <v>0</v>
      </c>
      <c r="D105" s="850">
        <v>0</v>
      </c>
      <c r="E105" s="850">
        <v>0.03</v>
      </c>
      <c r="F105" s="981">
        <v>3.81</v>
      </c>
      <c r="G105" s="981">
        <v>1.2999999999999999E-2</v>
      </c>
      <c r="H105" s="1385" t="s">
        <v>1053</v>
      </c>
      <c r="I105" s="1132" t="s">
        <v>817</v>
      </c>
    </row>
    <row r="106" spans="1:11" ht="30" customHeight="1">
      <c r="A106" s="792" t="s">
        <v>470</v>
      </c>
      <c r="B106" s="791"/>
      <c r="C106" s="854"/>
      <c r="D106" s="854"/>
      <c r="E106" s="854"/>
      <c r="F106" s="854"/>
      <c r="G106" s="1152"/>
      <c r="H106" s="1386"/>
      <c r="I106" s="1303"/>
      <c r="J106" s="449"/>
      <c r="K106" s="449"/>
    </row>
    <row r="107" spans="1:11">
      <c r="A107" s="611" t="s">
        <v>416</v>
      </c>
      <c r="B107" s="716" t="s">
        <v>467</v>
      </c>
      <c r="C107" s="852">
        <f>C108+C109</f>
        <v>62.8</v>
      </c>
      <c r="D107" s="852">
        <f t="shared" ref="D107:F107" si="10">D108+D109</f>
        <v>45.8</v>
      </c>
      <c r="E107" s="852">
        <v>60</v>
      </c>
      <c r="F107" s="852">
        <f t="shared" si="10"/>
        <v>49</v>
      </c>
      <c r="G107" s="1333">
        <v>10</v>
      </c>
      <c r="H107" s="803"/>
      <c r="I107" s="449"/>
      <c r="J107" s="449"/>
      <c r="K107" s="449"/>
    </row>
    <row r="108" spans="1:11">
      <c r="A108" s="611" t="s">
        <v>311</v>
      </c>
      <c r="B108" s="716" t="s">
        <v>467</v>
      </c>
      <c r="C108" s="850">
        <v>59</v>
      </c>
      <c r="D108" s="850">
        <v>42</v>
      </c>
      <c r="E108" s="850">
        <v>56</v>
      </c>
      <c r="F108" s="977">
        <v>49</v>
      </c>
      <c r="G108" s="988">
        <v>10</v>
      </c>
      <c r="H108" s="803"/>
    </row>
    <row r="109" spans="1:11">
      <c r="A109" s="611" t="s">
        <v>312</v>
      </c>
      <c r="B109" s="716" t="s">
        <v>467</v>
      </c>
      <c r="C109" s="850">
        <v>3.8</v>
      </c>
      <c r="D109" s="850">
        <v>3.8</v>
      </c>
      <c r="E109" s="850">
        <v>3.8</v>
      </c>
      <c r="F109" s="977">
        <v>0</v>
      </c>
      <c r="G109" s="977">
        <v>0</v>
      </c>
      <c r="H109" s="449"/>
      <c r="I109" s="7"/>
    </row>
    <row r="110" spans="1:11">
      <c r="A110" s="1533" t="s">
        <v>290</v>
      </c>
      <c r="B110" s="1534"/>
      <c r="C110" s="1534"/>
      <c r="D110" s="1534"/>
      <c r="E110" s="1534"/>
      <c r="F110" s="795"/>
      <c r="G110" s="795"/>
      <c r="I110" s="7"/>
      <c r="J110" s="7"/>
    </row>
    <row r="111" spans="1:11" ht="50.15" customHeight="1">
      <c r="A111" s="1517" t="s">
        <v>653</v>
      </c>
      <c r="B111" s="1517"/>
      <c r="C111" s="1517"/>
      <c r="D111" s="1517"/>
      <c r="E111" s="1517"/>
      <c r="F111" s="1517"/>
      <c r="G111" s="1517"/>
      <c r="I111" s="7"/>
    </row>
    <row r="112" spans="1:11" ht="17.149999999999999" customHeight="1">
      <c r="A112" s="1532"/>
      <c r="B112" s="1532"/>
      <c r="C112" s="1532"/>
      <c r="D112" s="1532"/>
      <c r="E112" s="1532"/>
      <c r="F112" s="1532"/>
      <c r="G112" s="1136"/>
    </row>
    <row r="113" spans="4:6">
      <c r="D113" s="7"/>
      <c r="E113" s="7"/>
      <c r="F113" s="7"/>
    </row>
  </sheetData>
  <mergeCells count="14">
    <mergeCell ref="A112:F112"/>
    <mergeCell ref="A2:F2"/>
    <mergeCell ref="A30:G30"/>
    <mergeCell ref="A110:E110"/>
    <mergeCell ref="A111:G111"/>
    <mergeCell ref="A31:G31"/>
    <mergeCell ref="A32:G32"/>
    <mergeCell ref="A82:G82"/>
    <mergeCell ref="A44:F44"/>
    <mergeCell ref="A33:G33"/>
    <mergeCell ref="A34:G34"/>
    <mergeCell ref="A83:G83"/>
    <mergeCell ref="A36:F36"/>
    <mergeCell ref="A42:G4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2"/>
  <sheetViews>
    <sheetView zoomScale="80" zoomScaleNormal="80" workbookViewId="0">
      <selection activeCell="K48" sqref="K48"/>
    </sheetView>
  </sheetViews>
  <sheetFormatPr defaultColWidth="11" defaultRowHeight="15.5"/>
  <cols>
    <col min="1" max="1" width="41.08203125" customWidth="1"/>
    <col min="2" max="7" width="10.83203125" customWidth="1"/>
    <col min="8" max="8" width="10.08203125" style="449" customWidth="1"/>
    <col min="9" max="9" width="10.58203125" customWidth="1"/>
    <col min="10" max="10" width="9.33203125" customWidth="1"/>
    <col min="11" max="11" width="10.83203125" customWidth="1"/>
  </cols>
  <sheetData>
    <row r="1" spans="1:11" ht="23.25" customHeight="1">
      <c r="A1" s="33" t="s">
        <v>643</v>
      </c>
    </row>
    <row r="2" spans="1:11" ht="35.15" customHeight="1">
      <c r="A2" s="430" t="s">
        <v>75</v>
      </c>
      <c r="B2" s="430"/>
      <c r="C2" s="430"/>
      <c r="D2" s="430"/>
      <c r="E2" s="430"/>
      <c r="F2" s="71"/>
      <c r="G2" s="71"/>
      <c r="H2" s="474" t="s">
        <v>688</v>
      </c>
      <c r="I2" s="474" t="s">
        <v>690</v>
      </c>
      <c r="J2" s="474" t="s">
        <v>694</v>
      </c>
      <c r="K2" s="474" t="s">
        <v>714</v>
      </c>
    </row>
    <row r="3" spans="1:11">
      <c r="A3" s="939" t="s">
        <v>542</v>
      </c>
      <c r="B3" s="588" t="s">
        <v>461</v>
      </c>
      <c r="C3" s="597">
        <v>2018</v>
      </c>
      <c r="D3" s="598">
        <v>2019</v>
      </c>
      <c r="E3" s="598">
        <v>2020</v>
      </c>
      <c r="F3" s="598">
        <v>2021</v>
      </c>
      <c r="G3" s="599">
        <v>2022</v>
      </c>
    </row>
    <row r="4" spans="1:11">
      <c r="A4" s="337" t="s">
        <v>480</v>
      </c>
      <c r="B4" s="331" t="s">
        <v>482</v>
      </c>
      <c r="C4" s="692">
        <v>178</v>
      </c>
      <c r="D4" s="993">
        <v>200</v>
      </c>
      <c r="E4" s="994">
        <v>163</v>
      </c>
      <c r="F4" s="742">
        <v>126</v>
      </c>
      <c r="G4" s="1120">
        <v>120</v>
      </c>
      <c r="I4" s="449"/>
      <c r="J4" s="1132" t="s">
        <v>804</v>
      </c>
      <c r="K4" s="449"/>
    </row>
    <row r="5" spans="1:11" ht="26">
      <c r="A5" s="337" t="s">
        <v>481</v>
      </c>
      <c r="B5" s="331" t="s">
        <v>482</v>
      </c>
      <c r="C5" s="391">
        <v>91</v>
      </c>
      <c r="D5" s="995">
        <v>117</v>
      </c>
      <c r="E5" s="996">
        <v>94</v>
      </c>
      <c r="F5" s="997">
        <v>78</v>
      </c>
      <c r="G5" s="1331">
        <v>105</v>
      </c>
      <c r="I5" s="449"/>
      <c r="J5" s="1132" t="s">
        <v>804</v>
      </c>
      <c r="K5" s="449"/>
    </row>
    <row r="6" spans="1:11" ht="31" customHeight="1">
      <c r="A6" s="903" t="s">
        <v>1011</v>
      </c>
      <c r="B6" s="868" t="s">
        <v>358</v>
      </c>
      <c r="C6" s="754" t="s">
        <v>76</v>
      </c>
      <c r="D6" s="754" t="s">
        <v>77</v>
      </c>
      <c r="E6" s="505" t="s">
        <v>78</v>
      </c>
      <c r="F6" s="1157">
        <v>3573</v>
      </c>
      <c r="G6" s="1157">
        <v>3255</v>
      </c>
      <c r="H6" s="1397"/>
      <c r="I6" s="1397"/>
      <c r="J6" s="1398" t="s">
        <v>804</v>
      </c>
      <c r="K6" s="1397"/>
    </row>
    <row r="7" spans="1:11" ht="26">
      <c r="A7" s="342" t="s">
        <v>600</v>
      </c>
      <c r="B7" s="755" t="s">
        <v>358</v>
      </c>
      <c r="C7" s="999"/>
      <c r="D7" s="999"/>
      <c r="E7" s="998"/>
      <c r="F7" s="998">
        <v>57087</v>
      </c>
      <c r="G7" s="998">
        <v>57564</v>
      </c>
      <c r="I7" s="449"/>
      <c r="J7" s="1132" t="s">
        <v>804</v>
      </c>
      <c r="K7" s="449"/>
    </row>
    <row r="8" spans="1:11">
      <c r="A8" s="1362" t="s">
        <v>290</v>
      </c>
      <c r="B8" s="319"/>
      <c r="C8" s="786"/>
      <c r="D8" s="786"/>
      <c r="E8" s="785"/>
      <c r="F8" s="785"/>
      <c r="G8" s="785"/>
      <c r="I8" s="449"/>
      <c r="J8" s="1132"/>
      <c r="K8" s="449"/>
    </row>
    <row r="9" spans="1:11" ht="53.15" customHeight="1">
      <c r="A9" s="1545" t="s">
        <v>988</v>
      </c>
      <c r="B9" s="1545"/>
      <c r="C9" s="1545"/>
      <c r="D9" s="1545"/>
      <c r="E9" s="1545"/>
      <c r="F9" s="1545"/>
      <c r="G9" s="1545"/>
      <c r="I9" s="449"/>
      <c r="J9" s="1132"/>
      <c r="K9" s="449"/>
    </row>
    <row r="10" spans="1:11">
      <c r="A10" s="5"/>
      <c r="B10" s="5"/>
      <c r="H10" s="440"/>
    </row>
    <row r="11" spans="1:11" ht="35.15" customHeight="1">
      <c r="A11" s="430" t="s">
        <v>224</v>
      </c>
      <c r="B11" s="430"/>
      <c r="C11" s="430"/>
      <c r="D11" s="430"/>
      <c r="E11" s="430"/>
      <c r="F11" s="71"/>
      <c r="G11" s="71"/>
      <c r="I11" s="11"/>
    </row>
    <row r="12" spans="1:11">
      <c r="A12" s="939" t="s">
        <v>542</v>
      </c>
      <c r="B12" s="588" t="s">
        <v>461</v>
      </c>
      <c r="C12" s="588">
        <v>2018</v>
      </c>
      <c r="D12" s="588">
        <v>2019</v>
      </c>
      <c r="E12" s="588">
        <v>2020</v>
      </c>
      <c r="F12" s="598">
        <v>2021</v>
      </c>
      <c r="G12" s="599">
        <v>2022</v>
      </c>
    </row>
    <row r="13" spans="1:11" ht="29.15" customHeight="1">
      <c r="A13" s="337" t="s">
        <v>548</v>
      </c>
      <c r="B13" s="343" t="s">
        <v>122</v>
      </c>
      <c r="C13" s="238">
        <v>26.8</v>
      </c>
      <c r="D13" s="238">
        <v>30.4</v>
      </c>
      <c r="E13" s="238">
        <v>32.200000000000003</v>
      </c>
      <c r="F13" s="833">
        <v>34.200000000000003</v>
      </c>
      <c r="G13" s="1356">
        <v>37</v>
      </c>
      <c r="I13" s="449"/>
      <c r="J13" s="1132" t="s">
        <v>804</v>
      </c>
      <c r="K13" s="449"/>
    </row>
    <row r="14" spans="1:11">
      <c r="A14" s="534" t="s">
        <v>513</v>
      </c>
      <c r="B14" s="533"/>
      <c r="C14" s="367"/>
      <c r="D14" s="367"/>
      <c r="E14" s="367"/>
      <c r="F14" s="389"/>
      <c r="H14" s="418"/>
      <c r="I14" s="5"/>
    </row>
    <row r="15" spans="1:11" ht="44.15" customHeight="1">
      <c r="A15" s="1544" t="s">
        <v>1091</v>
      </c>
      <c r="B15" s="1544"/>
      <c r="C15" s="1544"/>
      <c r="D15" s="1544"/>
      <c r="E15" s="1544"/>
      <c r="F15" s="1544"/>
      <c r="G15" s="1544"/>
      <c r="H15" s="418"/>
      <c r="I15" s="5"/>
    </row>
    <row r="16" spans="1:11">
      <c r="H16" s="418"/>
    </row>
    <row r="17" spans="1:12" ht="35.15" customHeight="1">
      <c r="A17" s="430" t="s">
        <v>923</v>
      </c>
      <c r="B17" s="430"/>
      <c r="C17" s="430"/>
      <c r="D17" s="430"/>
      <c r="E17" s="430"/>
      <c r="F17" s="71"/>
      <c r="G17" s="71"/>
      <c r="H17" s="469"/>
    </row>
    <row r="18" spans="1:12" ht="16" customHeight="1">
      <c r="A18" s="939" t="s">
        <v>542</v>
      </c>
      <c r="B18" s="588" t="s">
        <v>461</v>
      </c>
      <c r="C18" s="588">
        <v>2018</v>
      </c>
      <c r="D18" s="588">
        <v>2019</v>
      </c>
      <c r="E18" s="588">
        <v>2020</v>
      </c>
      <c r="F18" s="599">
        <v>2021</v>
      </c>
      <c r="G18" s="599">
        <v>2022</v>
      </c>
    </row>
    <row r="19" spans="1:12" ht="25" customHeight="1">
      <c r="A19" s="329" t="s">
        <v>951</v>
      </c>
      <c r="B19" s="327" t="s">
        <v>483</v>
      </c>
      <c r="C19" s="584">
        <v>32</v>
      </c>
      <c r="D19" s="584">
        <v>16</v>
      </c>
      <c r="E19" s="584">
        <v>43</v>
      </c>
      <c r="F19" s="988">
        <v>73.06</v>
      </c>
      <c r="G19" s="988">
        <v>7.4</v>
      </c>
      <c r="H19" s="1154" t="s">
        <v>1054</v>
      </c>
      <c r="I19" s="1130" t="s">
        <v>805</v>
      </c>
      <c r="J19" s="1132" t="s">
        <v>803</v>
      </c>
      <c r="K19" s="449"/>
      <c r="L19" s="11"/>
    </row>
    <row r="20" spans="1:12">
      <c r="A20" s="329" t="s">
        <v>806</v>
      </c>
      <c r="B20" s="327" t="s">
        <v>483</v>
      </c>
      <c r="C20" s="584">
        <v>0</v>
      </c>
      <c r="D20" s="584">
        <v>0</v>
      </c>
      <c r="E20" s="584">
        <v>6</v>
      </c>
      <c r="F20" s="988">
        <v>70.900000000000006</v>
      </c>
      <c r="G20" s="1216">
        <v>0.01</v>
      </c>
      <c r="H20" s="1154" t="s">
        <v>1054</v>
      </c>
      <c r="I20" s="1130" t="s">
        <v>805</v>
      </c>
      <c r="J20" s="1132" t="s">
        <v>803</v>
      </c>
      <c r="K20" s="449"/>
    </row>
    <row r="21" spans="1:12" ht="29.15" customHeight="1">
      <c r="A21" s="329" t="s">
        <v>952</v>
      </c>
      <c r="B21" s="327" t="s">
        <v>486</v>
      </c>
      <c r="C21" s="584">
        <v>0</v>
      </c>
      <c r="D21" s="584">
        <v>0</v>
      </c>
      <c r="E21" s="584">
        <v>4</v>
      </c>
      <c r="F21" s="1080">
        <v>4</v>
      </c>
      <c r="G21" s="1080">
        <v>1</v>
      </c>
      <c r="H21" s="1154" t="s">
        <v>1054</v>
      </c>
      <c r="I21" s="1130" t="s">
        <v>795</v>
      </c>
      <c r="J21" s="1132" t="s">
        <v>803</v>
      </c>
      <c r="K21" s="449"/>
    </row>
    <row r="22" spans="1:12" ht="88.5" customHeight="1">
      <c r="A22" s="1304" t="s">
        <v>953</v>
      </c>
      <c r="B22" s="834" t="s">
        <v>660</v>
      </c>
      <c r="C22" s="761">
        <v>0.4</v>
      </c>
      <c r="D22" s="761">
        <v>0.2</v>
      </c>
      <c r="E22" s="761">
        <v>0.6</v>
      </c>
      <c r="F22" s="1216">
        <f>F19*1000/75429</f>
        <v>0.96859298147927186</v>
      </c>
      <c r="G22" s="1216">
        <v>0.09</v>
      </c>
      <c r="H22" s="1440"/>
      <c r="I22" s="449"/>
      <c r="J22" s="449"/>
      <c r="K22" s="449"/>
    </row>
    <row r="23" spans="1:12" ht="16" customHeight="1">
      <c r="A23" s="315" t="s">
        <v>566</v>
      </c>
      <c r="B23" s="564"/>
      <c r="C23" s="741"/>
      <c r="D23" s="741"/>
      <c r="E23" s="741"/>
      <c r="F23" s="1151"/>
      <c r="G23" s="1151"/>
      <c r="H23" s="1440"/>
      <c r="I23" s="449"/>
      <c r="J23" s="449"/>
      <c r="K23" s="449"/>
    </row>
    <row r="24" spans="1:12">
      <c r="A24" s="315" t="s">
        <v>567</v>
      </c>
      <c r="B24" s="327" t="s">
        <v>483</v>
      </c>
      <c r="C24" s="1151">
        <v>0</v>
      </c>
      <c r="D24" s="1151">
        <v>0</v>
      </c>
      <c r="E24" s="741">
        <v>0.6</v>
      </c>
      <c r="F24" s="1151">
        <v>0</v>
      </c>
      <c r="G24" s="1151">
        <v>1.004</v>
      </c>
      <c r="H24" s="1154" t="s">
        <v>1054</v>
      </c>
      <c r="I24" s="449"/>
      <c r="J24" s="449"/>
      <c r="K24" s="449"/>
    </row>
    <row r="25" spans="1:12" ht="26">
      <c r="A25" s="315" t="s">
        <v>893</v>
      </c>
      <c r="B25" s="327" t="s">
        <v>483</v>
      </c>
      <c r="C25" s="1151">
        <v>0</v>
      </c>
      <c r="D25" s="1151">
        <v>0</v>
      </c>
      <c r="E25" s="1151">
        <v>0</v>
      </c>
      <c r="F25" s="1151">
        <v>0</v>
      </c>
      <c r="G25" s="1151">
        <v>0</v>
      </c>
      <c r="H25" s="1154" t="s">
        <v>1054</v>
      </c>
      <c r="I25" s="449"/>
      <c r="J25" s="449"/>
      <c r="K25" s="449"/>
    </row>
    <row r="26" spans="1:12">
      <c r="A26" s="315" t="s">
        <v>568</v>
      </c>
      <c r="B26" s="327" t="s">
        <v>483</v>
      </c>
      <c r="C26" s="1151">
        <v>0</v>
      </c>
      <c r="D26" s="1151">
        <v>0</v>
      </c>
      <c r="E26" s="1151">
        <v>0</v>
      </c>
      <c r="F26" s="1151">
        <v>0</v>
      </c>
      <c r="G26" s="1151">
        <v>0</v>
      </c>
      <c r="H26" s="1154" t="s">
        <v>1054</v>
      </c>
      <c r="I26" s="449"/>
      <c r="J26" s="449"/>
      <c r="K26" s="449"/>
    </row>
    <row r="27" spans="1:12">
      <c r="A27" s="342" t="s">
        <v>924</v>
      </c>
      <c r="B27" s="327" t="s">
        <v>483</v>
      </c>
      <c r="C27" s="1151">
        <v>0</v>
      </c>
      <c r="D27" s="1151">
        <v>0</v>
      </c>
      <c r="E27" s="1151">
        <v>0</v>
      </c>
      <c r="F27" s="1151">
        <v>0</v>
      </c>
      <c r="G27" s="1151">
        <v>0</v>
      </c>
      <c r="H27" s="1154" t="s">
        <v>1054</v>
      </c>
      <c r="I27" s="449"/>
      <c r="J27" s="449"/>
      <c r="K27" s="449"/>
      <c r="L27" s="449"/>
    </row>
    <row r="28" spans="1:12">
      <c r="A28" s="563" t="s">
        <v>290</v>
      </c>
      <c r="B28" s="518"/>
      <c r="C28" s="519"/>
      <c r="D28" s="519"/>
      <c r="E28" s="519"/>
      <c r="F28" s="32"/>
      <c r="G28" s="32"/>
    </row>
    <row r="29" spans="1:12" ht="52" customHeight="1">
      <c r="A29" s="1543" t="s">
        <v>969</v>
      </c>
      <c r="B29" s="1499"/>
      <c r="C29" s="1499"/>
      <c r="D29" s="1499"/>
      <c r="E29" s="1499"/>
      <c r="F29" s="1499"/>
      <c r="G29" s="1499"/>
    </row>
    <row r="30" spans="1:12" ht="16" customHeight="1"/>
    <row r="31" spans="1:12" ht="39.75" customHeight="1">
      <c r="A31" s="430" t="s">
        <v>685</v>
      </c>
      <c r="B31" s="430"/>
      <c r="C31" s="430"/>
      <c r="D31" s="430"/>
      <c r="E31" s="430"/>
      <c r="F31" s="430"/>
      <c r="G31" s="430"/>
      <c r="H31" s="567"/>
    </row>
    <row r="32" spans="1:12">
      <c r="A32" s="939" t="s">
        <v>542</v>
      </c>
      <c r="B32" s="279" t="s">
        <v>461</v>
      </c>
      <c r="C32" s="279"/>
      <c r="D32" s="279"/>
      <c r="E32" s="279">
        <v>2020</v>
      </c>
      <c r="F32" s="589">
        <v>2021</v>
      </c>
      <c r="G32" s="592">
        <v>2022</v>
      </c>
    </row>
    <row r="33" spans="1:11">
      <c r="A33" s="580" t="s">
        <v>562</v>
      </c>
      <c r="B33" s="561" t="s">
        <v>1094</v>
      </c>
      <c r="C33" s="561"/>
      <c r="D33" s="561"/>
      <c r="E33" s="1426">
        <v>2095</v>
      </c>
      <c r="F33" s="1426">
        <f>SUM(F34:F41)</f>
        <v>2137</v>
      </c>
      <c r="G33" s="1426">
        <v>2121</v>
      </c>
      <c r="I33" s="449"/>
      <c r="J33" s="1132" t="s">
        <v>804</v>
      </c>
      <c r="K33" s="449"/>
    </row>
    <row r="34" spans="1:11">
      <c r="A34" s="442" t="s">
        <v>563</v>
      </c>
      <c r="B34" s="561" t="s">
        <v>1094</v>
      </c>
      <c r="C34" s="581"/>
      <c r="D34" s="581"/>
      <c r="E34" s="561">
        <v>392</v>
      </c>
      <c r="F34" s="1001">
        <v>460</v>
      </c>
      <c r="G34" s="561">
        <v>475</v>
      </c>
      <c r="I34" s="449"/>
      <c r="J34" s="1132" t="s">
        <v>804</v>
      </c>
      <c r="K34" s="449"/>
    </row>
    <row r="35" spans="1:11">
      <c r="A35" s="835" t="s">
        <v>654</v>
      </c>
      <c r="B35" s="561" t="s">
        <v>1094</v>
      </c>
      <c r="C35" s="581"/>
      <c r="D35" s="581"/>
      <c r="E35" s="561">
        <v>423</v>
      </c>
      <c r="F35" s="1001">
        <v>441</v>
      </c>
      <c r="G35" s="1001">
        <v>441</v>
      </c>
      <c r="I35" s="449"/>
      <c r="J35" s="1132" t="s">
        <v>804</v>
      </c>
      <c r="K35" s="449"/>
    </row>
    <row r="36" spans="1:11">
      <c r="A36" s="442" t="s">
        <v>538</v>
      </c>
      <c r="B36" s="561" t="s">
        <v>1094</v>
      </c>
      <c r="C36" s="581"/>
      <c r="D36" s="581"/>
      <c r="E36" s="561">
        <v>159</v>
      </c>
      <c r="F36" s="1001">
        <v>146</v>
      </c>
      <c r="G36" s="1001">
        <v>146</v>
      </c>
      <c r="I36" s="449"/>
      <c r="J36" s="1132" t="s">
        <v>804</v>
      </c>
      <c r="K36" s="449"/>
    </row>
    <row r="37" spans="1:11">
      <c r="A37" s="442" t="s">
        <v>109</v>
      </c>
      <c r="B37" s="561" t="s">
        <v>1094</v>
      </c>
      <c r="C37" s="581"/>
      <c r="D37" s="581"/>
      <c r="E37" s="561">
        <v>391</v>
      </c>
      <c r="F37" s="1001">
        <v>418</v>
      </c>
      <c r="G37" s="1001">
        <v>407</v>
      </c>
      <c r="I37" s="449"/>
      <c r="J37" s="1132" t="s">
        <v>804</v>
      </c>
      <c r="K37" s="449"/>
    </row>
    <row r="38" spans="1:11">
      <c r="A38" s="442" t="s">
        <v>539</v>
      </c>
      <c r="B38" s="561" t="s">
        <v>1094</v>
      </c>
      <c r="C38" s="581"/>
      <c r="D38" s="581"/>
      <c r="E38" s="561">
        <v>188</v>
      </c>
      <c r="F38" s="561">
        <v>188</v>
      </c>
      <c r="G38" s="1001">
        <v>155</v>
      </c>
      <c r="I38" s="449"/>
      <c r="J38" s="1132" t="s">
        <v>804</v>
      </c>
      <c r="K38" s="449"/>
    </row>
    <row r="39" spans="1:11">
      <c r="A39" s="581" t="s">
        <v>564</v>
      </c>
      <c r="B39" s="561" t="s">
        <v>1094</v>
      </c>
      <c r="C39" s="581"/>
      <c r="D39" s="581"/>
      <c r="E39" s="1002">
        <v>66</v>
      </c>
      <c r="F39" s="1002">
        <v>66</v>
      </c>
      <c r="G39" s="1001">
        <v>66</v>
      </c>
      <c r="I39" s="449"/>
      <c r="J39" s="1132" t="s">
        <v>804</v>
      </c>
      <c r="K39" s="449"/>
    </row>
    <row r="40" spans="1:11">
      <c r="A40" s="442" t="s">
        <v>113</v>
      </c>
      <c r="B40" s="561" t="s">
        <v>1094</v>
      </c>
      <c r="C40" s="581"/>
      <c r="D40" s="581"/>
      <c r="E40" s="561">
        <v>95</v>
      </c>
      <c r="F40" s="561">
        <v>94</v>
      </c>
      <c r="G40" s="1001">
        <v>94</v>
      </c>
      <c r="I40" s="449"/>
      <c r="J40" s="1132" t="s">
        <v>804</v>
      </c>
      <c r="K40" s="449"/>
    </row>
    <row r="41" spans="1:11">
      <c r="A41" s="442" t="s">
        <v>565</v>
      </c>
      <c r="B41" s="561" t="s">
        <v>1094</v>
      </c>
      <c r="C41" s="581"/>
      <c r="D41" s="581"/>
      <c r="E41" s="561">
        <v>381</v>
      </c>
      <c r="F41" s="561">
        <v>324</v>
      </c>
      <c r="G41" s="1001">
        <v>337</v>
      </c>
      <c r="I41" s="449"/>
      <c r="J41" s="1132" t="s">
        <v>804</v>
      </c>
      <c r="K41" s="449"/>
    </row>
    <row r="42" spans="1:11">
      <c r="E42" s="562"/>
    </row>
  </sheetData>
  <mergeCells count="3">
    <mergeCell ref="A29:G29"/>
    <mergeCell ref="A15:G15"/>
    <mergeCell ref="A9:G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2"/>
  <sheetViews>
    <sheetView zoomScale="80" zoomScaleNormal="80" workbookViewId="0">
      <selection activeCell="O15" sqref="O15"/>
    </sheetView>
  </sheetViews>
  <sheetFormatPr defaultColWidth="11" defaultRowHeight="15.5"/>
  <cols>
    <col min="1" max="1" width="41.08203125" style="5" customWidth="1"/>
    <col min="2" max="2" width="10.83203125" style="5" customWidth="1"/>
    <col min="3" max="7" width="10.83203125" customWidth="1"/>
    <col min="8" max="8" width="8.83203125" style="443" customWidth="1"/>
    <col min="9" max="9" width="10.58203125" customWidth="1"/>
    <col min="10" max="11" width="8.83203125" customWidth="1"/>
    <col min="12" max="12" width="16.08203125" customWidth="1"/>
  </cols>
  <sheetData>
    <row r="1" spans="1:12" ht="23.25" customHeight="1">
      <c r="A1" s="780" t="s">
        <v>644</v>
      </c>
      <c r="B1" s="11"/>
    </row>
    <row r="2" spans="1:12" ht="35.15" customHeight="1">
      <c r="A2" s="430" t="s">
        <v>712</v>
      </c>
      <c r="B2" s="430"/>
      <c r="C2" s="430"/>
      <c r="D2" s="430"/>
      <c r="E2" s="430"/>
      <c r="F2" s="407"/>
      <c r="G2" s="407"/>
      <c r="H2" s="474" t="s">
        <v>688</v>
      </c>
      <c r="I2" s="474" t="s">
        <v>690</v>
      </c>
      <c r="J2" s="474" t="s">
        <v>694</v>
      </c>
      <c r="K2" s="474" t="s">
        <v>714</v>
      </c>
      <c r="L2" s="461"/>
    </row>
    <row r="3" spans="1:12">
      <c r="A3" s="939" t="s">
        <v>542</v>
      </c>
      <c r="B3" s="606" t="s">
        <v>461</v>
      </c>
      <c r="C3" s="599">
        <v>2018</v>
      </c>
      <c r="D3" s="599">
        <v>2019</v>
      </c>
      <c r="E3" s="599">
        <v>2020</v>
      </c>
      <c r="F3" s="601">
        <v>2021</v>
      </c>
      <c r="G3" s="601">
        <v>2022</v>
      </c>
    </row>
    <row r="4" spans="1:12" ht="16" customHeight="1">
      <c r="A4" s="1090" t="s">
        <v>711</v>
      </c>
      <c r="B4" s="441" t="s">
        <v>486</v>
      </c>
      <c r="C4" s="1089">
        <v>21</v>
      </c>
      <c r="D4" s="1089">
        <v>19</v>
      </c>
      <c r="E4" s="1088">
        <v>28</v>
      </c>
      <c r="F4" s="1087">
        <v>17</v>
      </c>
      <c r="G4" s="1000">
        <v>18</v>
      </c>
      <c r="H4" s="449"/>
      <c r="I4" s="449"/>
      <c r="J4" s="449"/>
      <c r="K4" s="1146" t="s">
        <v>417</v>
      </c>
    </row>
    <row r="5" spans="1:12" ht="16" customHeight="1">
      <c r="A5" s="1086" t="s">
        <v>588</v>
      </c>
      <c r="B5" s="441" t="s">
        <v>486</v>
      </c>
      <c r="C5" s="671">
        <v>1</v>
      </c>
      <c r="D5" s="671">
        <v>2</v>
      </c>
      <c r="E5" s="554">
        <v>2</v>
      </c>
      <c r="F5" s="1076">
        <v>0</v>
      </c>
      <c r="G5" s="1001">
        <v>1</v>
      </c>
      <c r="H5" s="449"/>
      <c r="I5" s="449"/>
      <c r="J5" s="1133" t="s">
        <v>821</v>
      </c>
      <c r="K5" s="1096" t="s">
        <v>524</v>
      </c>
    </row>
    <row r="6" spans="1:12" ht="16" customHeight="1">
      <c r="A6" s="1078" t="s">
        <v>703</v>
      </c>
      <c r="B6" s="441" t="s">
        <v>486</v>
      </c>
      <c r="C6" s="671">
        <v>5</v>
      </c>
      <c r="D6" s="671">
        <v>8</v>
      </c>
      <c r="E6" s="554">
        <v>7</v>
      </c>
      <c r="F6" s="1076">
        <v>5</v>
      </c>
      <c r="G6" s="1001">
        <v>6</v>
      </c>
      <c r="H6" s="449"/>
      <c r="I6" s="449"/>
      <c r="J6" s="449"/>
      <c r="K6" s="449"/>
      <c r="L6" s="1154"/>
    </row>
    <row r="7" spans="1:12" ht="16" customHeight="1">
      <c r="A7" s="1078" t="s">
        <v>710</v>
      </c>
      <c r="B7" s="441" t="s">
        <v>486</v>
      </c>
      <c r="C7" s="671">
        <v>15</v>
      </c>
      <c r="D7" s="671">
        <v>9</v>
      </c>
      <c r="E7" s="554">
        <v>19</v>
      </c>
      <c r="F7" s="1076">
        <v>12</v>
      </c>
      <c r="G7" s="1001">
        <v>11</v>
      </c>
      <c r="H7" s="449"/>
      <c r="I7" s="449"/>
      <c r="J7" s="449"/>
      <c r="K7" s="449"/>
      <c r="L7" s="1146"/>
    </row>
    <row r="8" spans="1:12" ht="32.15" customHeight="1">
      <c r="A8" s="1305" t="s">
        <v>984</v>
      </c>
      <c r="B8" s="441" t="s">
        <v>486</v>
      </c>
      <c r="C8" s="671">
        <v>3</v>
      </c>
      <c r="D8" s="671">
        <v>7</v>
      </c>
      <c r="E8" s="554">
        <v>4</v>
      </c>
      <c r="F8" s="1076">
        <v>1</v>
      </c>
      <c r="G8" s="1001">
        <v>4</v>
      </c>
      <c r="H8" s="449"/>
      <c r="I8" s="449"/>
      <c r="J8" s="449"/>
      <c r="K8" s="449"/>
      <c r="L8" s="1096"/>
    </row>
    <row r="9" spans="1:12" ht="28" customHeight="1">
      <c r="A9" s="1305" t="s">
        <v>991</v>
      </c>
      <c r="B9" s="561" t="s">
        <v>1094</v>
      </c>
      <c r="C9" s="671">
        <f>C10+C11</f>
        <v>26</v>
      </c>
      <c r="D9" s="671">
        <f t="shared" ref="D9:F9" si="0">D10+D11</f>
        <v>32</v>
      </c>
      <c r="E9" s="671">
        <f t="shared" si="0"/>
        <v>32</v>
      </c>
      <c r="F9" s="671">
        <f t="shared" si="0"/>
        <v>18</v>
      </c>
      <c r="G9" s="671">
        <f>G10+G11</f>
        <v>40</v>
      </c>
      <c r="H9" s="1154" t="s">
        <v>818</v>
      </c>
      <c r="I9" s="449"/>
      <c r="J9" s="449"/>
      <c r="K9" s="449"/>
      <c r="L9" s="1096"/>
    </row>
    <row r="10" spans="1:12" ht="16" customHeight="1">
      <c r="A10" s="1305" t="s">
        <v>989</v>
      </c>
      <c r="B10" s="561" t="s">
        <v>1094</v>
      </c>
      <c r="C10" s="671">
        <v>3</v>
      </c>
      <c r="D10" s="671">
        <v>7</v>
      </c>
      <c r="E10" s="671">
        <v>4</v>
      </c>
      <c r="F10" s="671">
        <v>1</v>
      </c>
      <c r="G10" s="671">
        <v>14</v>
      </c>
      <c r="H10" s="1363"/>
      <c r="I10" s="449"/>
      <c r="J10" s="449"/>
      <c r="K10" s="449"/>
      <c r="L10" s="1096"/>
    </row>
    <row r="11" spans="1:12" ht="31" customHeight="1">
      <c r="A11" s="1364" t="s">
        <v>709</v>
      </c>
      <c r="B11" s="561" t="s">
        <v>1094</v>
      </c>
      <c r="C11" s="671">
        <v>23</v>
      </c>
      <c r="D11" s="671">
        <v>25</v>
      </c>
      <c r="E11" s="671">
        <v>28</v>
      </c>
      <c r="F11" s="671">
        <v>17</v>
      </c>
      <c r="G11" s="671">
        <v>26</v>
      </c>
      <c r="H11" s="1154"/>
      <c r="I11" s="449"/>
      <c r="J11" s="449"/>
      <c r="K11" s="449"/>
    </row>
    <row r="12" spans="1:12" ht="29.15" customHeight="1">
      <c r="A12" s="1077" t="s">
        <v>701</v>
      </c>
      <c r="B12" s="561" t="s">
        <v>1094</v>
      </c>
      <c r="C12" s="671">
        <v>1</v>
      </c>
      <c r="D12" s="671">
        <v>2</v>
      </c>
      <c r="E12" s="554">
        <v>2</v>
      </c>
      <c r="F12" s="1076">
        <v>0</v>
      </c>
      <c r="G12" s="1001">
        <v>1</v>
      </c>
      <c r="H12" s="1154" t="s">
        <v>818</v>
      </c>
      <c r="I12" s="449"/>
      <c r="J12" s="449"/>
      <c r="K12" s="1132" t="s">
        <v>417</v>
      </c>
    </row>
    <row r="13" spans="1:12" ht="32.15" customHeight="1">
      <c r="A13" s="1077" t="s">
        <v>708</v>
      </c>
      <c r="B13" s="561" t="s">
        <v>1094</v>
      </c>
      <c r="C13" s="671">
        <v>22</v>
      </c>
      <c r="D13" s="671">
        <v>23</v>
      </c>
      <c r="E13" s="554">
        <v>26</v>
      </c>
      <c r="F13" s="1076">
        <v>17</v>
      </c>
      <c r="G13" s="1001">
        <f>G14+G15</f>
        <v>25</v>
      </c>
      <c r="H13" s="449"/>
      <c r="I13" s="449"/>
      <c r="J13" s="449"/>
      <c r="K13" s="449"/>
    </row>
    <row r="14" spans="1:12" ht="33" customHeight="1">
      <c r="A14" s="1105" t="s">
        <v>898</v>
      </c>
      <c r="B14" s="561" t="s">
        <v>1094</v>
      </c>
      <c r="C14" s="671"/>
      <c r="D14" s="671"/>
      <c r="E14" s="554"/>
      <c r="F14" s="1076"/>
      <c r="G14" s="1076">
        <v>7</v>
      </c>
      <c r="H14" s="1154" t="s">
        <v>818</v>
      </c>
      <c r="I14" s="449"/>
      <c r="J14" s="449"/>
      <c r="K14" s="449"/>
    </row>
    <row r="15" spans="1:12" ht="34" customHeight="1">
      <c r="A15" s="1105" t="s">
        <v>899</v>
      </c>
      <c r="B15" s="561" t="s">
        <v>1094</v>
      </c>
      <c r="C15" s="671"/>
      <c r="D15" s="671"/>
      <c r="E15" s="554"/>
      <c r="F15" s="1076"/>
      <c r="G15" s="1076">
        <v>18</v>
      </c>
      <c r="H15" s="1154"/>
      <c r="I15" s="449"/>
      <c r="J15" s="449"/>
      <c r="K15" s="449"/>
    </row>
    <row r="16" spans="1:12">
      <c r="A16" s="1079" t="s">
        <v>513</v>
      </c>
      <c r="B16" s="320"/>
      <c r="C16" s="319"/>
      <c r="D16" s="319"/>
      <c r="E16" s="449"/>
      <c r="F16" s="1084"/>
      <c r="G16" s="1084"/>
    </row>
    <row r="17" spans="1:12" ht="87" customHeight="1">
      <c r="A17" s="1546" t="s">
        <v>707</v>
      </c>
      <c r="B17" s="1546"/>
      <c r="C17" s="1546"/>
      <c r="D17" s="1546"/>
      <c r="E17" s="1546"/>
      <c r="F17" s="1546"/>
      <c r="G17" s="1546"/>
    </row>
    <row r="18" spans="1:12" ht="33" customHeight="1">
      <c r="A18" s="1546" t="s">
        <v>1004</v>
      </c>
      <c r="B18" s="1546"/>
      <c r="C18" s="1546"/>
      <c r="D18" s="1546"/>
      <c r="E18" s="1546"/>
      <c r="F18" s="1546"/>
      <c r="G18" s="1546"/>
    </row>
    <row r="20" spans="1:12" ht="35.15" customHeight="1">
      <c r="A20" s="430" t="s">
        <v>485</v>
      </c>
      <c r="B20" s="430"/>
      <c r="C20" s="430"/>
      <c r="D20" s="510"/>
      <c r="E20" s="430"/>
      <c r="F20" s="407"/>
      <c r="G20" s="407"/>
      <c r="I20" s="61"/>
    </row>
    <row r="21" spans="1:12" ht="16" customHeight="1">
      <c r="A21" s="939" t="s">
        <v>542</v>
      </c>
      <c r="B21" s="606"/>
      <c r="C21" s="606">
        <v>2018</v>
      </c>
      <c r="D21" s="606">
        <v>2019</v>
      </c>
      <c r="E21" s="606">
        <v>2020</v>
      </c>
      <c r="F21" s="606">
        <v>2021</v>
      </c>
      <c r="G21" s="606">
        <v>2022</v>
      </c>
      <c r="H21" s="501"/>
      <c r="I21" s="61"/>
    </row>
    <row r="22" spans="1:12" ht="31" customHeight="1">
      <c r="A22" s="342" t="s">
        <v>1082</v>
      </c>
      <c r="B22" s="316"/>
      <c r="C22" s="671">
        <v>0.2</v>
      </c>
      <c r="D22" s="663">
        <v>0.19</v>
      </c>
      <c r="E22" s="671">
        <v>0.28000000000000003</v>
      </c>
      <c r="F22" s="832">
        <v>0.17</v>
      </c>
      <c r="G22" s="832">
        <v>0.17</v>
      </c>
      <c r="H22" s="449"/>
      <c r="I22" s="449"/>
      <c r="J22" s="449"/>
      <c r="K22" s="449"/>
    </row>
    <row r="23" spans="1:12" ht="33" customHeight="1">
      <c r="A23" s="342" t="s">
        <v>1083</v>
      </c>
      <c r="B23" s="316"/>
      <c r="C23" s="554">
        <v>0.13</v>
      </c>
      <c r="D23" s="554">
        <v>0.14000000000000001</v>
      </c>
      <c r="E23" s="1080">
        <v>0.17</v>
      </c>
      <c r="F23" s="1216">
        <v>0.1</v>
      </c>
      <c r="G23" s="982">
        <v>0.15</v>
      </c>
      <c r="H23" s="449"/>
      <c r="I23" s="449"/>
      <c r="J23" s="1133" t="s">
        <v>821</v>
      </c>
      <c r="K23" s="1132" t="s">
        <v>417</v>
      </c>
      <c r="L23" s="1277"/>
    </row>
    <row r="24" spans="1:12" ht="29.15" customHeight="1">
      <c r="A24" s="342" t="s">
        <v>1084</v>
      </c>
      <c r="B24" s="316"/>
      <c r="C24" s="671">
        <v>0.01</v>
      </c>
      <c r="D24" s="671">
        <v>0.01</v>
      </c>
      <c r="E24" s="663">
        <v>0.01</v>
      </c>
      <c r="F24" s="832">
        <v>0</v>
      </c>
      <c r="G24" s="832">
        <v>0.01</v>
      </c>
      <c r="H24" s="1154" t="s">
        <v>818</v>
      </c>
      <c r="I24" s="1154" t="s">
        <v>1008</v>
      </c>
      <c r="J24" s="1133" t="s">
        <v>821</v>
      </c>
      <c r="K24" s="449"/>
    </row>
    <row r="25" spans="1:12" ht="32.15" customHeight="1">
      <c r="A25" s="342" t="s">
        <v>220</v>
      </c>
      <c r="B25" s="316"/>
      <c r="C25" s="671">
        <v>0.03</v>
      </c>
      <c r="D25" s="671">
        <v>0.05</v>
      </c>
      <c r="E25" s="663">
        <v>0.04</v>
      </c>
      <c r="F25" s="832">
        <v>0.03</v>
      </c>
      <c r="G25" s="832">
        <v>0.04</v>
      </c>
      <c r="H25" s="1154" t="s">
        <v>818</v>
      </c>
      <c r="I25" s="449"/>
      <c r="J25" s="449"/>
      <c r="K25" s="449"/>
    </row>
    <row r="26" spans="1:12" ht="35.15" customHeight="1">
      <c r="A26" s="342" t="s">
        <v>1085</v>
      </c>
      <c r="B26" s="315"/>
      <c r="C26" s="554">
        <v>0.15</v>
      </c>
      <c r="D26" s="554">
        <v>0.18</v>
      </c>
      <c r="E26" s="554">
        <v>0.19</v>
      </c>
      <c r="F26" s="554">
        <v>0.11</v>
      </c>
      <c r="G26" s="832">
        <v>0.23</v>
      </c>
      <c r="H26" s="1154" t="s">
        <v>818</v>
      </c>
      <c r="I26" s="1154" t="s">
        <v>1009</v>
      </c>
      <c r="J26" s="1133" t="s">
        <v>821</v>
      </c>
      <c r="K26" s="449"/>
    </row>
    <row r="27" spans="1:12" ht="18" customHeight="1">
      <c r="A27" s="1003" t="s">
        <v>290</v>
      </c>
      <c r="B27" s="410"/>
      <c r="C27" s="413"/>
      <c r="D27" s="413"/>
      <c r="E27" s="367"/>
      <c r="F27" s="1083"/>
      <c r="G27" s="1083"/>
      <c r="H27" s="464"/>
      <c r="I27" s="61"/>
    </row>
    <row r="28" spans="1:12" ht="16" customHeight="1">
      <c r="A28" s="1536" t="s">
        <v>1055</v>
      </c>
      <c r="B28" s="1548"/>
      <c r="C28" s="1548"/>
      <c r="D28" s="1548"/>
      <c r="E28" s="1548"/>
      <c r="F28" s="61"/>
      <c r="G28" s="61"/>
      <c r="H28" s="1081"/>
      <c r="I28" s="61"/>
    </row>
    <row r="29" spans="1:12" ht="34" customHeight="1">
      <c r="A29" s="1536" t="s">
        <v>1056</v>
      </c>
      <c r="B29" s="1536"/>
      <c r="C29" s="1536"/>
      <c r="D29" s="1536"/>
      <c r="E29" s="1536"/>
      <c r="F29" s="1536"/>
      <c r="G29" s="1536"/>
      <c r="H29" s="1081"/>
      <c r="I29" s="61"/>
    </row>
    <row r="30" spans="1:12" ht="43" customHeight="1">
      <c r="A30" s="1536" t="s">
        <v>1040</v>
      </c>
      <c r="B30" s="1536"/>
      <c r="C30" s="1536"/>
      <c r="D30" s="1536"/>
      <c r="E30" s="1536"/>
      <c r="F30" s="1536"/>
      <c r="G30" s="1536"/>
      <c r="H30" s="1081"/>
      <c r="I30" s="61"/>
    </row>
    <row r="31" spans="1:12" ht="33" customHeight="1">
      <c r="A31" s="1536" t="s">
        <v>1041</v>
      </c>
      <c r="B31" s="1536"/>
      <c r="C31" s="1536"/>
      <c r="D31" s="1536"/>
      <c r="E31" s="1536"/>
      <c r="F31" s="1536"/>
      <c r="G31" s="1536"/>
      <c r="H31" s="1081"/>
      <c r="I31" s="61"/>
    </row>
    <row r="32" spans="1:12" ht="45" customHeight="1">
      <c r="A32" s="1536" t="s">
        <v>1086</v>
      </c>
      <c r="B32" s="1536"/>
      <c r="C32" s="1536"/>
      <c r="D32" s="1536"/>
      <c r="E32" s="1536"/>
      <c r="F32" s="1536"/>
      <c r="G32" s="1536"/>
      <c r="H32" s="1081"/>
    </row>
    <row r="33" spans="1:11" ht="52" customHeight="1">
      <c r="A33" s="1536" t="s">
        <v>1087</v>
      </c>
      <c r="B33" s="1536"/>
      <c r="C33" s="1536"/>
      <c r="D33" s="1536"/>
      <c r="E33" s="1536"/>
      <c r="F33" s="1536"/>
      <c r="G33" s="1536"/>
      <c r="H33" s="1547"/>
      <c r="I33" s="1547"/>
    </row>
    <row r="34" spans="1:11" ht="16" customHeight="1">
      <c r="A34" s="1365"/>
      <c r="B34" s="1365"/>
      <c r="C34" s="1365"/>
      <c r="D34" s="1365"/>
      <c r="E34" s="1365"/>
      <c r="F34" s="1365"/>
      <c r="G34" s="1365"/>
      <c r="H34" s="1081"/>
      <c r="I34" s="1081"/>
    </row>
    <row r="35" spans="1:11" ht="35.15" customHeight="1">
      <c r="A35" s="430" t="s">
        <v>993</v>
      </c>
      <c r="B35" s="71"/>
      <c r="C35" s="71"/>
      <c r="D35" s="71"/>
      <c r="E35" s="71"/>
      <c r="F35" s="71"/>
      <c r="G35" s="71"/>
    </row>
    <row r="36" spans="1:11">
      <c r="A36" s="1367"/>
      <c r="B36" s="1070" t="s">
        <v>461</v>
      </c>
      <c r="C36" s="1070">
        <v>2018</v>
      </c>
      <c r="D36" s="1070">
        <v>2019</v>
      </c>
      <c r="E36" s="1070">
        <v>2020</v>
      </c>
      <c r="F36" s="1070">
        <v>2021</v>
      </c>
      <c r="G36" s="1070">
        <v>2022</v>
      </c>
    </row>
    <row r="37" spans="1:11" ht="33" customHeight="1">
      <c r="A37" s="342" t="s">
        <v>1012</v>
      </c>
      <c r="B37" s="1368" t="s">
        <v>994</v>
      </c>
      <c r="C37" s="663">
        <v>176</v>
      </c>
      <c r="D37" s="663">
        <v>174</v>
      </c>
      <c r="E37" s="663">
        <v>169</v>
      </c>
      <c r="F37" s="663">
        <v>170</v>
      </c>
      <c r="G37" s="663">
        <v>177</v>
      </c>
      <c r="H37" s="1154" t="s">
        <v>818</v>
      </c>
    </row>
    <row r="38" spans="1:11" ht="16" customHeight="1">
      <c r="A38" s="1082"/>
      <c r="B38" s="1082"/>
      <c r="C38" s="1082"/>
      <c r="D38" s="1082"/>
      <c r="E38" s="1082"/>
      <c r="F38" s="61"/>
      <c r="G38" s="61"/>
      <c r="H38" s="1081"/>
      <c r="I38" s="61"/>
    </row>
    <row r="39" spans="1:11" ht="35.15" customHeight="1">
      <c r="A39" s="430" t="s">
        <v>398</v>
      </c>
      <c r="B39" s="430"/>
      <c r="C39" s="430"/>
      <c r="D39" s="430"/>
      <c r="E39" s="510"/>
      <c r="F39" s="71"/>
      <c r="G39" s="71"/>
    </row>
    <row r="40" spans="1:11">
      <c r="A40" s="939" t="s">
        <v>542</v>
      </c>
      <c r="B40" s="606" t="s">
        <v>461</v>
      </c>
      <c r="C40" s="1070">
        <v>2018</v>
      </c>
      <c r="D40" s="1070">
        <v>2019</v>
      </c>
      <c r="E40" s="1070">
        <v>2020</v>
      </c>
      <c r="F40" s="601">
        <v>2021</v>
      </c>
      <c r="G40" s="601">
        <v>2022</v>
      </c>
      <c r="H40" s="1154"/>
    </row>
    <row r="41" spans="1:11" ht="31" customHeight="1">
      <c r="A41" s="342" t="s">
        <v>706</v>
      </c>
      <c r="B41" s="342"/>
      <c r="C41" s="1441"/>
      <c r="D41" s="1441"/>
      <c r="E41" s="1442"/>
      <c r="F41" s="1443"/>
      <c r="G41" s="1443"/>
      <c r="H41" s="1146"/>
    </row>
    <row r="42" spans="1:11">
      <c r="A42" s="342" t="s">
        <v>488</v>
      </c>
      <c r="B42" s="342"/>
      <c r="C42" s="554">
        <v>0.19</v>
      </c>
      <c r="D42" s="1444">
        <v>0.13</v>
      </c>
      <c r="E42" s="1080">
        <v>8.3000000000000004E-2</v>
      </c>
      <c r="F42" s="1080">
        <v>9.1999999999999998E-2</v>
      </c>
      <c r="G42" s="1080">
        <v>0.113</v>
      </c>
      <c r="H42" s="449"/>
      <c r="I42" s="449"/>
      <c r="J42" s="1133" t="s">
        <v>822</v>
      </c>
      <c r="K42" s="449"/>
    </row>
    <row r="43" spans="1:11">
      <c r="A43" s="342" t="s">
        <v>489</v>
      </c>
      <c r="B43" s="342"/>
      <c r="C43" s="554">
        <v>0.11</v>
      </c>
      <c r="D43" s="554">
        <v>0.08</v>
      </c>
      <c r="E43" s="1080">
        <v>0.05</v>
      </c>
      <c r="F43" s="1080">
        <v>5.7000000000000002E-2</v>
      </c>
      <c r="G43" s="1080">
        <v>6.7000000000000004E-2</v>
      </c>
      <c r="H43" s="449"/>
      <c r="I43" s="449"/>
      <c r="J43" s="1133" t="s">
        <v>822</v>
      </c>
      <c r="K43" s="449"/>
    </row>
    <row r="44" spans="1:11" ht="26">
      <c r="A44" s="342" t="s">
        <v>577</v>
      </c>
      <c r="B44" s="561" t="s">
        <v>1094</v>
      </c>
      <c r="C44" s="554">
        <v>16</v>
      </c>
      <c r="D44" s="554">
        <v>11</v>
      </c>
      <c r="E44" s="1080">
        <v>7</v>
      </c>
      <c r="F44" s="554">
        <v>8</v>
      </c>
      <c r="G44" s="554">
        <v>10</v>
      </c>
      <c r="H44" s="1154" t="s">
        <v>819</v>
      </c>
      <c r="I44" s="449"/>
      <c r="J44" s="1133" t="s">
        <v>822</v>
      </c>
      <c r="K44" s="1132" t="s">
        <v>417</v>
      </c>
    </row>
    <row r="45" spans="1:11">
      <c r="A45" s="1445" t="s">
        <v>513</v>
      </c>
      <c r="B45" s="621"/>
      <c r="C45" s="557"/>
      <c r="D45" s="557"/>
    </row>
    <row r="46" spans="1:11" ht="30" customHeight="1">
      <c r="A46" s="1499" t="s">
        <v>1088</v>
      </c>
      <c r="B46" s="1499"/>
      <c r="C46" s="1499"/>
      <c r="D46" s="1499"/>
      <c r="E46" s="1499"/>
      <c r="F46" s="1499"/>
      <c r="G46" s="1499"/>
    </row>
    <row r="47" spans="1:11" ht="30" customHeight="1">
      <c r="A47" s="1499" t="s">
        <v>1071</v>
      </c>
      <c r="B47" s="1499"/>
      <c r="C47" s="1499"/>
      <c r="D47" s="1499"/>
      <c r="E47" s="1499"/>
      <c r="F47" s="1499"/>
      <c r="G47" s="1499"/>
    </row>
    <row r="48" spans="1:11" ht="48" customHeight="1">
      <c r="A48" s="1499" t="s">
        <v>992</v>
      </c>
      <c r="B48" s="1499"/>
      <c r="C48" s="1499"/>
      <c r="D48" s="1499"/>
      <c r="E48" s="1499"/>
      <c r="F48" s="1499"/>
      <c r="G48" s="1499"/>
      <c r="H48" s="443" t="s">
        <v>866</v>
      </c>
    </row>
    <row r="49" spans="1:11">
      <c r="A49" s="414"/>
      <c r="B49" s="414"/>
      <c r="C49" s="319"/>
      <c r="D49" s="319"/>
      <c r="E49" s="320"/>
    </row>
    <row r="50" spans="1:11" ht="35.15" customHeight="1">
      <c r="A50" s="430" t="s">
        <v>705</v>
      </c>
      <c r="B50" s="430"/>
      <c r="C50" s="430"/>
      <c r="D50" s="430"/>
      <c r="E50" s="510"/>
      <c r="F50" s="71"/>
      <c r="G50" s="71"/>
    </row>
    <row r="51" spans="1:11">
      <c r="A51" s="939" t="s">
        <v>542</v>
      </c>
      <c r="B51" s="606" t="s">
        <v>461</v>
      </c>
      <c r="C51" s="606">
        <v>2018</v>
      </c>
      <c r="D51" s="606">
        <v>2019</v>
      </c>
      <c r="E51" s="606">
        <v>2020</v>
      </c>
      <c r="F51" s="601">
        <v>2021</v>
      </c>
      <c r="G51" s="601">
        <v>2022</v>
      </c>
      <c r="H51" s="1154"/>
    </row>
    <row r="52" spans="1:11" ht="16" customHeight="1">
      <c r="A52" s="318" t="s">
        <v>704</v>
      </c>
      <c r="B52" s="441" t="s">
        <v>486</v>
      </c>
      <c r="C52" s="671">
        <v>9</v>
      </c>
      <c r="D52" s="671">
        <v>13</v>
      </c>
      <c r="E52" s="554">
        <v>10</v>
      </c>
      <c r="F52" s="1076">
        <v>16</v>
      </c>
      <c r="G52" s="1001">
        <v>15</v>
      </c>
      <c r="H52" s="439"/>
      <c r="I52" s="449"/>
      <c r="J52" s="449"/>
      <c r="K52" s="449"/>
    </row>
    <row r="53" spans="1:11" ht="16" customHeight="1">
      <c r="A53" s="315" t="s">
        <v>487</v>
      </c>
      <c r="B53" s="441" t="s">
        <v>486</v>
      </c>
      <c r="C53" s="671">
        <v>1</v>
      </c>
      <c r="D53" s="671">
        <v>6</v>
      </c>
      <c r="E53" s="554">
        <v>3</v>
      </c>
      <c r="F53" s="1076">
        <v>3</v>
      </c>
      <c r="G53" s="1076">
        <v>3</v>
      </c>
      <c r="H53" s="439"/>
      <c r="I53" s="449"/>
      <c r="J53" s="449"/>
      <c r="K53" s="449"/>
    </row>
    <row r="54" spans="1:11" ht="16" customHeight="1">
      <c r="A54" s="1078" t="s">
        <v>703</v>
      </c>
      <c r="B54" s="441" t="s">
        <v>486</v>
      </c>
      <c r="C54" s="671">
        <v>3</v>
      </c>
      <c r="D54" s="671">
        <v>1</v>
      </c>
      <c r="E54" s="554">
        <v>1</v>
      </c>
      <c r="F54" s="1076">
        <v>6</v>
      </c>
      <c r="G54" s="1076">
        <v>3</v>
      </c>
      <c r="H54" s="439"/>
      <c r="I54" s="449"/>
      <c r="J54" s="449"/>
      <c r="K54" s="449"/>
    </row>
    <row r="55" spans="1:11">
      <c r="A55" s="318" t="s">
        <v>702</v>
      </c>
      <c r="B55" s="561" t="s">
        <v>1094</v>
      </c>
      <c r="C55" s="671">
        <v>9</v>
      </c>
      <c r="D55" s="671">
        <v>16</v>
      </c>
      <c r="E55" s="554">
        <v>11</v>
      </c>
      <c r="F55" s="1076">
        <v>17</v>
      </c>
      <c r="G55" s="1001">
        <v>17</v>
      </c>
      <c r="H55" s="1154" t="s">
        <v>818</v>
      </c>
      <c r="I55" s="449"/>
      <c r="J55" s="449"/>
      <c r="K55" s="449"/>
    </row>
    <row r="56" spans="1:11" ht="30" customHeight="1">
      <c r="A56" s="1077" t="s">
        <v>701</v>
      </c>
      <c r="B56" s="561" t="s">
        <v>1094</v>
      </c>
      <c r="C56" s="671">
        <v>1</v>
      </c>
      <c r="D56" s="671">
        <v>7</v>
      </c>
      <c r="E56" s="554">
        <v>4</v>
      </c>
      <c r="F56" s="1076">
        <v>3</v>
      </c>
      <c r="G56" s="1001">
        <v>3</v>
      </c>
      <c r="H56" s="1154" t="s">
        <v>818</v>
      </c>
      <c r="I56" s="449"/>
      <c r="J56" s="449"/>
      <c r="K56" s="449"/>
    </row>
    <row r="57" spans="1:11" ht="33" customHeight="1">
      <c r="A57" s="1077" t="s">
        <v>700</v>
      </c>
      <c r="B57" s="561" t="s">
        <v>1094</v>
      </c>
      <c r="C57" s="671">
        <v>8</v>
      </c>
      <c r="D57" s="671">
        <v>9</v>
      </c>
      <c r="E57" s="554">
        <v>7</v>
      </c>
      <c r="F57" s="1076">
        <v>14</v>
      </c>
      <c r="G57" s="1001">
        <v>14</v>
      </c>
      <c r="H57" s="439"/>
      <c r="I57" s="449"/>
      <c r="J57" s="449"/>
      <c r="K57" s="449"/>
    </row>
    <row r="58" spans="1:11" ht="32.15" customHeight="1">
      <c r="A58" s="1105" t="s">
        <v>900</v>
      </c>
      <c r="B58" s="561" t="s">
        <v>1094</v>
      </c>
      <c r="C58" s="755"/>
      <c r="D58" s="755"/>
      <c r="E58" s="554"/>
      <c r="F58" s="625"/>
      <c r="G58" s="561">
        <v>3</v>
      </c>
      <c r="H58" s="1154" t="s">
        <v>818</v>
      </c>
      <c r="I58" s="449"/>
      <c r="J58" s="449"/>
      <c r="K58" s="449"/>
    </row>
    <row r="59" spans="1:11" ht="30" customHeight="1">
      <c r="A59" s="1105" t="s">
        <v>903</v>
      </c>
      <c r="B59" s="561" t="s">
        <v>1094</v>
      </c>
      <c r="C59" s="1261"/>
      <c r="D59" s="1261"/>
      <c r="E59" s="1261"/>
      <c r="F59" s="1"/>
      <c r="G59" s="339">
        <v>11</v>
      </c>
      <c r="H59" s="439"/>
      <c r="I59" s="449"/>
      <c r="J59" s="449"/>
      <c r="K59" s="449"/>
    </row>
    <row r="60" spans="1:11">
      <c r="A60" s="1079" t="s">
        <v>513</v>
      </c>
      <c r="B60"/>
    </row>
    <row r="61" spans="1:11" ht="16" customHeight="1">
      <c r="A61" s="1499" t="s">
        <v>990</v>
      </c>
      <c r="B61" s="1499"/>
      <c r="C61" s="1499"/>
      <c r="D61" s="1499"/>
      <c r="E61" s="1499"/>
      <c r="F61" s="1499"/>
      <c r="G61" s="1499"/>
    </row>
    <row r="62" spans="1:11">
      <c r="A62"/>
      <c r="B62"/>
    </row>
  </sheetData>
  <mergeCells count="13">
    <mergeCell ref="A48:G48"/>
    <mergeCell ref="A61:G61"/>
    <mergeCell ref="A47:G47"/>
    <mergeCell ref="H33:I33"/>
    <mergeCell ref="A28:E28"/>
    <mergeCell ref="A17:G17"/>
    <mergeCell ref="A46:G46"/>
    <mergeCell ref="A29:G29"/>
    <mergeCell ref="A30:G30"/>
    <mergeCell ref="A31:G31"/>
    <mergeCell ref="A32:G32"/>
    <mergeCell ref="A33:G33"/>
    <mergeCell ref="A18:G18"/>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60"/>
  <sheetViews>
    <sheetView zoomScale="80" zoomScaleNormal="80" workbookViewId="0">
      <selection activeCell="P26" sqref="P26"/>
    </sheetView>
  </sheetViews>
  <sheetFormatPr defaultColWidth="11" defaultRowHeight="15.5"/>
  <cols>
    <col min="1" max="1" width="41.08203125" customWidth="1"/>
    <col min="2" max="6" width="10.83203125" customWidth="1"/>
    <col min="7" max="7" width="15.08203125" customWidth="1"/>
    <col min="8" max="8" width="11.58203125" style="1137" customWidth="1"/>
    <col min="9" max="10" width="8.83203125" style="1131" customWidth="1"/>
    <col min="11" max="11" width="9.08203125" style="1131" customWidth="1"/>
    <col min="12" max="12" width="10.83203125" customWidth="1"/>
  </cols>
  <sheetData>
    <row r="1" spans="1:11" ht="24" customHeight="1">
      <c r="A1" s="33" t="s">
        <v>645</v>
      </c>
    </row>
    <row r="2" spans="1:11" ht="25" customHeight="1">
      <c r="A2" s="1266" t="s">
        <v>647</v>
      </c>
      <c r="C2" s="1279"/>
    </row>
    <row r="3" spans="1:11">
      <c r="A3" s="782" t="s">
        <v>648</v>
      </c>
    </row>
    <row r="4" spans="1:11">
      <c r="A4" s="782" t="s">
        <v>504</v>
      </c>
    </row>
    <row r="5" spans="1:11">
      <c r="A5" s="782" t="s">
        <v>502</v>
      </c>
    </row>
    <row r="6" spans="1:11">
      <c r="A6" s="781"/>
      <c r="E6" s="795"/>
      <c r="F6" s="795"/>
      <c r="G6" s="795"/>
    </row>
    <row r="7" spans="1:11">
      <c r="A7" s="783" t="s">
        <v>647</v>
      </c>
      <c r="E7" s="795"/>
      <c r="F7" s="795"/>
      <c r="G7" s="795"/>
    </row>
    <row r="8" spans="1:11" ht="35.15" customHeight="1">
      <c r="A8" s="430" t="s">
        <v>529</v>
      </c>
      <c r="B8" s="448"/>
      <c r="C8" s="448"/>
      <c r="D8" s="448"/>
      <c r="E8" s="805"/>
      <c r="F8" s="806"/>
      <c r="G8" s="806"/>
      <c r="H8" s="474" t="s">
        <v>688</v>
      </c>
      <c r="I8" s="474" t="s">
        <v>690</v>
      </c>
      <c r="J8" s="474" t="s">
        <v>694</v>
      </c>
      <c r="K8" s="474" t="s">
        <v>714</v>
      </c>
    </row>
    <row r="9" spans="1:11" ht="16" customHeight="1">
      <c r="A9" s="939" t="s">
        <v>542</v>
      </c>
      <c r="B9" s="279" t="s">
        <v>446</v>
      </c>
      <c r="C9" s="602">
        <v>2018</v>
      </c>
      <c r="D9" s="602">
        <v>2019</v>
      </c>
      <c r="E9" s="807">
        <v>2020</v>
      </c>
      <c r="F9" s="808">
        <v>2021</v>
      </c>
      <c r="G9" s="1064">
        <v>2022</v>
      </c>
    </row>
    <row r="10" spans="1:11" ht="16" customHeight="1">
      <c r="A10" s="593" t="s">
        <v>169</v>
      </c>
      <c r="B10" s="561" t="s">
        <v>1094</v>
      </c>
      <c r="C10" s="645">
        <f>C11+C12</f>
        <v>102508</v>
      </c>
      <c r="D10" s="645">
        <f>D11+D12</f>
        <v>101374</v>
      </c>
      <c r="E10" s="843">
        <f>E11+E12</f>
        <v>100768</v>
      </c>
      <c r="F10" s="843">
        <f>F11+F12</f>
        <v>102424</v>
      </c>
      <c r="G10" s="843">
        <f>G11+G12</f>
        <v>104323</v>
      </c>
      <c r="H10" s="1160" t="s">
        <v>827</v>
      </c>
      <c r="I10" s="449"/>
      <c r="J10" s="449"/>
      <c r="K10" s="1160" t="s">
        <v>417</v>
      </c>
    </row>
    <row r="11" spans="1:11" ht="16" customHeight="1">
      <c r="A11" s="368" t="s">
        <v>314</v>
      </c>
      <c r="B11" s="561" t="s">
        <v>1094</v>
      </c>
      <c r="C11" s="620">
        <v>85105</v>
      </c>
      <c r="D11" s="647">
        <v>84356</v>
      </c>
      <c r="E11" s="793">
        <v>84383</v>
      </c>
      <c r="F11" s="793">
        <v>86541</v>
      </c>
      <c r="G11" s="801">
        <v>88861</v>
      </c>
      <c r="H11" s="1160" t="s">
        <v>827</v>
      </c>
      <c r="I11" s="449"/>
      <c r="J11" s="449"/>
      <c r="K11" s="1160" t="s">
        <v>417</v>
      </c>
    </row>
    <row r="12" spans="1:11" ht="16" customHeight="1">
      <c r="A12" s="368" t="s">
        <v>337</v>
      </c>
      <c r="B12" s="561" t="s">
        <v>1094</v>
      </c>
      <c r="C12" s="620">
        <v>17403</v>
      </c>
      <c r="D12" s="647">
        <v>17018</v>
      </c>
      <c r="E12" s="793">
        <v>16385</v>
      </c>
      <c r="F12" s="793">
        <v>15883</v>
      </c>
      <c r="G12" s="801">
        <v>15462</v>
      </c>
      <c r="H12" s="1160" t="s">
        <v>827</v>
      </c>
      <c r="I12" s="449"/>
      <c r="J12" s="449"/>
      <c r="K12" s="449"/>
    </row>
    <row r="13" spans="1:11" ht="16" customHeight="1">
      <c r="A13" s="1549"/>
      <c r="B13" s="1549"/>
      <c r="C13" s="1549"/>
      <c r="D13" s="1549"/>
      <c r="E13" s="1549"/>
    </row>
    <row r="14" spans="1:11" ht="35.15" customHeight="1">
      <c r="A14" s="430" t="s">
        <v>528</v>
      </c>
      <c r="B14" s="448"/>
      <c r="C14" s="448"/>
      <c r="D14" s="448"/>
      <c r="E14" s="448"/>
      <c r="F14" s="71"/>
      <c r="G14" s="71"/>
      <c r="H14" s="1160"/>
      <c r="J14" s="1195"/>
    </row>
    <row r="15" spans="1:11" ht="16" customHeight="1">
      <c r="A15" s="939" t="s">
        <v>542</v>
      </c>
      <c r="B15" s="279" t="s">
        <v>446</v>
      </c>
      <c r="C15" s="602">
        <v>2018</v>
      </c>
      <c r="D15" s="809">
        <v>2019</v>
      </c>
      <c r="E15" s="809">
        <v>2020</v>
      </c>
      <c r="F15" s="810">
        <v>2021</v>
      </c>
      <c r="G15" s="810">
        <v>2022</v>
      </c>
    </row>
    <row r="16" spans="1:11" ht="16" customHeight="1">
      <c r="A16" s="593" t="s">
        <v>169</v>
      </c>
      <c r="B16" s="561" t="s">
        <v>1094</v>
      </c>
      <c r="C16" s="672">
        <f>C17+C19</f>
        <v>105991</v>
      </c>
      <c r="D16" s="672">
        <f>D17+D19</f>
        <v>105624</v>
      </c>
      <c r="E16" s="1004">
        <f>E17+E19</f>
        <v>104264</v>
      </c>
      <c r="F16" s="1004">
        <f>F17+F19</f>
        <v>106835</v>
      </c>
      <c r="G16" s="1267">
        <v>109047</v>
      </c>
      <c r="H16" s="1160" t="s">
        <v>827</v>
      </c>
      <c r="I16" s="449"/>
      <c r="J16" s="449"/>
      <c r="K16" s="1196" t="s">
        <v>417</v>
      </c>
    </row>
    <row r="17" spans="1:11" ht="16" customHeight="1">
      <c r="A17" s="368" t="s">
        <v>314</v>
      </c>
      <c r="B17" s="561" t="s">
        <v>1094</v>
      </c>
      <c r="C17" s="1005">
        <v>88019</v>
      </c>
      <c r="D17" s="1005">
        <v>88434</v>
      </c>
      <c r="E17" s="1005">
        <v>87858</v>
      </c>
      <c r="F17" s="1006">
        <v>90808</v>
      </c>
      <c r="G17" s="1006">
        <v>93550</v>
      </c>
      <c r="H17" s="1160" t="s">
        <v>827</v>
      </c>
      <c r="I17" s="1415"/>
      <c r="K17" s="1160" t="s">
        <v>417</v>
      </c>
    </row>
    <row r="18" spans="1:11" ht="16" customHeight="1">
      <c r="A18" s="375"/>
      <c r="B18" s="391" t="s">
        <v>122</v>
      </c>
      <c r="C18" s="694">
        <f t="shared" ref="C18:G18" si="0">C17/C16*100</f>
        <v>83.043843345189686</v>
      </c>
      <c r="D18" s="704">
        <f t="shared" si="0"/>
        <v>83.725289706884794</v>
      </c>
      <c r="E18" s="704">
        <f t="shared" si="0"/>
        <v>84.264942837412733</v>
      </c>
      <c r="F18" s="822">
        <f t="shared" si="0"/>
        <v>84.998361960031815</v>
      </c>
      <c r="G18" s="822">
        <f t="shared" si="0"/>
        <v>85.788696617055024</v>
      </c>
      <c r="H18" s="1160"/>
      <c r="J18" s="1198"/>
      <c r="K18" s="1160" t="s">
        <v>417</v>
      </c>
    </row>
    <row r="19" spans="1:11" ht="16" customHeight="1">
      <c r="A19" s="375" t="s">
        <v>337</v>
      </c>
      <c r="B19" s="561" t="s">
        <v>1094</v>
      </c>
      <c r="C19" s="1005">
        <v>17972</v>
      </c>
      <c r="D19" s="1005">
        <v>17190</v>
      </c>
      <c r="E19" s="1005">
        <v>16406</v>
      </c>
      <c r="F19" s="1006">
        <v>16027</v>
      </c>
      <c r="G19" s="1006">
        <v>15497</v>
      </c>
      <c r="H19" s="1160" t="s">
        <v>827</v>
      </c>
    </row>
    <row r="20" spans="1:11" ht="16" customHeight="1">
      <c r="A20" s="375"/>
      <c r="B20" s="391" t="s">
        <v>122</v>
      </c>
      <c r="C20" s="694">
        <f t="shared" ref="C20:G20" si="1">C19/C16*100</f>
        <v>16.956156654810314</v>
      </c>
      <c r="D20" s="704">
        <f t="shared" si="1"/>
        <v>16.274710293115202</v>
      </c>
      <c r="E20" s="704">
        <f t="shared" si="1"/>
        <v>15.73505716258728</v>
      </c>
      <c r="F20" s="822">
        <f t="shared" si="1"/>
        <v>15.001638039968176</v>
      </c>
      <c r="G20" s="822">
        <f t="shared" si="1"/>
        <v>14.211303382944967</v>
      </c>
      <c r="H20" s="1160"/>
      <c r="J20" s="1198"/>
    </row>
    <row r="21" spans="1:11" ht="16" customHeight="1">
      <c r="A21" s="376"/>
      <c r="B21" s="376"/>
      <c r="C21" s="377"/>
      <c r="D21" s="811"/>
      <c r="E21" s="811"/>
      <c r="F21" s="812"/>
      <c r="G21" s="812"/>
      <c r="H21" s="1197"/>
    </row>
    <row r="22" spans="1:11" ht="35.15" customHeight="1">
      <c r="A22" s="430" t="s">
        <v>527</v>
      </c>
      <c r="B22" s="448"/>
      <c r="C22" s="448"/>
      <c r="D22" s="448"/>
      <c r="E22" s="448"/>
      <c r="F22" s="71"/>
      <c r="G22" s="71"/>
    </row>
    <row r="23" spans="1:11" ht="16" customHeight="1">
      <c r="A23" s="939" t="s">
        <v>542</v>
      </c>
      <c r="B23" s="279" t="s">
        <v>446</v>
      </c>
      <c r="C23" s="602">
        <v>2018</v>
      </c>
      <c r="D23" s="603">
        <v>2019</v>
      </c>
      <c r="E23" s="603">
        <v>2020</v>
      </c>
      <c r="F23" s="605">
        <v>2021</v>
      </c>
      <c r="G23" s="605">
        <v>2022</v>
      </c>
    </row>
    <row r="24" spans="1:11" ht="16" customHeight="1">
      <c r="A24" s="1366" t="s">
        <v>416</v>
      </c>
      <c r="B24" s="326" t="s">
        <v>122</v>
      </c>
      <c r="C24" s="1007">
        <v>7.8</v>
      </c>
      <c r="D24" s="1007">
        <v>7.5</v>
      </c>
      <c r="E24" s="1007">
        <v>6.7</v>
      </c>
      <c r="F24" s="1000">
        <v>9.1</v>
      </c>
      <c r="G24" s="1262">
        <v>9</v>
      </c>
      <c r="H24" s="1160" t="s">
        <v>490</v>
      </c>
      <c r="I24" s="449"/>
      <c r="J24" s="1160" t="s">
        <v>1045</v>
      </c>
      <c r="K24" s="1160" t="s">
        <v>417</v>
      </c>
    </row>
    <row r="25" spans="1:11" ht="16" customHeight="1">
      <c r="A25" s="375" t="s">
        <v>573</v>
      </c>
      <c r="B25" s="326" t="s">
        <v>122</v>
      </c>
      <c r="C25" s="1008"/>
      <c r="D25" s="1008"/>
      <c r="E25" s="1008"/>
      <c r="F25" s="1001">
        <v>7.6</v>
      </c>
      <c r="G25" s="1001">
        <v>7.8</v>
      </c>
      <c r="H25" s="1160" t="s">
        <v>490</v>
      </c>
      <c r="I25" s="449"/>
      <c r="J25" s="1160" t="s">
        <v>1045</v>
      </c>
      <c r="K25" s="1160" t="s">
        <v>417</v>
      </c>
    </row>
    <row r="26" spans="1:11" ht="16" customHeight="1">
      <c r="A26" s="375" t="s">
        <v>357</v>
      </c>
      <c r="B26" s="326" t="s">
        <v>122</v>
      </c>
      <c r="C26" s="1008"/>
      <c r="D26" s="1008"/>
      <c r="E26" s="1008"/>
      <c r="F26" s="1001">
        <v>11.6</v>
      </c>
      <c r="G26" s="924">
        <v>11</v>
      </c>
      <c r="H26" s="1160" t="s">
        <v>490</v>
      </c>
      <c r="I26" s="449"/>
      <c r="J26" s="1160" t="s">
        <v>1045</v>
      </c>
      <c r="K26" s="1160" t="s">
        <v>417</v>
      </c>
    </row>
    <row r="27" spans="1:11" ht="16" customHeight="1">
      <c r="A27" s="375" t="s">
        <v>11</v>
      </c>
      <c r="B27" s="326" t="s">
        <v>122</v>
      </c>
      <c r="C27" s="1009">
        <v>7</v>
      </c>
      <c r="D27" s="1010">
        <v>6.6</v>
      </c>
      <c r="E27" s="1010">
        <v>6.1</v>
      </c>
      <c r="F27" s="1001">
        <v>8.8000000000000007</v>
      </c>
      <c r="G27" s="1001">
        <v>8.1999999999999993</v>
      </c>
      <c r="H27" s="1160" t="s">
        <v>490</v>
      </c>
      <c r="I27" s="449"/>
      <c r="J27" s="1160" t="s">
        <v>1045</v>
      </c>
      <c r="K27" s="1160" t="s">
        <v>417</v>
      </c>
    </row>
    <row r="28" spans="1:11" ht="16" customHeight="1">
      <c r="A28" s="375" t="s">
        <v>573</v>
      </c>
      <c r="B28" s="326" t="s">
        <v>122</v>
      </c>
      <c r="C28" s="1011"/>
      <c r="D28" s="1012"/>
      <c r="E28" s="1012"/>
      <c r="F28" s="1001">
        <v>7.1</v>
      </c>
      <c r="G28" s="1001">
        <v>6.9</v>
      </c>
      <c r="H28" s="1160" t="s">
        <v>490</v>
      </c>
      <c r="I28" s="449"/>
      <c r="J28" s="1160" t="s">
        <v>1045</v>
      </c>
      <c r="K28" s="1160" t="s">
        <v>417</v>
      </c>
    </row>
    <row r="29" spans="1:11" ht="16" customHeight="1">
      <c r="A29" s="375" t="s">
        <v>357</v>
      </c>
      <c r="B29" s="326" t="s">
        <v>122</v>
      </c>
      <c r="C29" s="1011"/>
      <c r="D29" s="1012"/>
      <c r="E29" s="1012"/>
      <c r="F29" s="1001">
        <v>11.3</v>
      </c>
      <c r="G29" s="1001">
        <v>10.1</v>
      </c>
      <c r="H29" s="1160" t="s">
        <v>490</v>
      </c>
      <c r="I29" s="449"/>
      <c r="J29" s="1160" t="s">
        <v>1045</v>
      </c>
      <c r="K29" s="1160" t="s">
        <v>417</v>
      </c>
    </row>
    <row r="30" spans="1:11" ht="16" customHeight="1">
      <c r="A30" s="375" t="s">
        <v>39</v>
      </c>
      <c r="B30" s="326" t="s">
        <v>122</v>
      </c>
      <c r="C30" s="1009">
        <v>11.5</v>
      </c>
      <c r="D30" s="1010">
        <v>11.7</v>
      </c>
      <c r="E30" s="1010">
        <v>10.199999999999999</v>
      </c>
      <c r="F30" s="1001">
        <v>10.7</v>
      </c>
      <c r="G30" s="1001">
        <v>13.9</v>
      </c>
      <c r="H30" s="1160" t="s">
        <v>490</v>
      </c>
      <c r="I30" s="449"/>
      <c r="J30" s="1160" t="s">
        <v>1045</v>
      </c>
      <c r="K30" s="1160" t="s">
        <v>417</v>
      </c>
    </row>
    <row r="31" spans="1:11" ht="16" customHeight="1">
      <c r="A31" s="565" t="s">
        <v>573</v>
      </c>
      <c r="B31" s="326" t="s">
        <v>122</v>
      </c>
      <c r="C31" s="1011"/>
      <c r="D31" s="1012"/>
      <c r="E31" s="1012"/>
      <c r="F31" s="1001">
        <v>9.6999999999999993</v>
      </c>
      <c r="G31" s="924">
        <v>12</v>
      </c>
      <c r="H31" s="1160" t="s">
        <v>490</v>
      </c>
      <c r="I31" s="449"/>
      <c r="J31" s="1160" t="s">
        <v>1045</v>
      </c>
      <c r="K31" s="1160" t="s">
        <v>417</v>
      </c>
    </row>
    <row r="32" spans="1:11" ht="16" customHeight="1">
      <c r="A32" s="565" t="s">
        <v>357</v>
      </c>
      <c r="B32" s="326" t="s">
        <v>122</v>
      </c>
      <c r="C32" s="1011"/>
      <c r="D32" s="1012"/>
      <c r="E32" s="1012"/>
      <c r="F32" s="1001">
        <v>13.5</v>
      </c>
      <c r="G32" s="1001">
        <v>19.399999999999999</v>
      </c>
      <c r="H32" s="1160" t="s">
        <v>490</v>
      </c>
      <c r="I32" s="449"/>
      <c r="J32" s="1160" t="s">
        <v>1045</v>
      </c>
      <c r="K32" s="1160" t="s">
        <v>417</v>
      </c>
    </row>
    <row r="33" spans="1:11" ht="16" customHeight="1">
      <c r="A33" s="559"/>
      <c r="B33" s="320"/>
      <c r="C33" s="444"/>
      <c r="D33" s="444"/>
      <c r="E33" s="444"/>
      <c r="F33" s="444"/>
      <c r="G33" s="444"/>
      <c r="H33" s="1199"/>
    </row>
    <row r="34" spans="1:11" ht="35.15" customHeight="1">
      <c r="A34" s="1550" t="s">
        <v>574</v>
      </c>
      <c r="B34" s="1550"/>
      <c r="C34" s="1550"/>
      <c r="D34" s="1550"/>
      <c r="E34" s="1550"/>
      <c r="F34" s="1550"/>
      <c r="G34" s="430"/>
      <c r="H34" s="1200"/>
    </row>
    <row r="35" spans="1:11" ht="16" customHeight="1">
      <c r="A35" s="939" t="s">
        <v>542</v>
      </c>
      <c r="B35" s="279" t="s">
        <v>446</v>
      </c>
      <c r="C35" s="588">
        <v>2018</v>
      </c>
      <c r="D35" s="808">
        <v>2019</v>
      </c>
      <c r="E35" s="808">
        <v>2020</v>
      </c>
      <c r="F35" s="1064">
        <v>2021</v>
      </c>
      <c r="G35" s="1064">
        <v>2022</v>
      </c>
    </row>
    <row r="36" spans="1:11" ht="16" customHeight="1">
      <c r="A36" s="1025" t="s">
        <v>416</v>
      </c>
      <c r="B36" s="561" t="s">
        <v>1094</v>
      </c>
      <c r="C36" s="1014">
        <v>26358</v>
      </c>
      <c r="D36" s="1014">
        <f>D37+D38</f>
        <v>16624</v>
      </c>
      <c r="E36" s="1014">
        <f>E37+E38</f>
        <v>13295</v>
      </c>
      <c r="F36" s="1014">
        <f>F37+F38</f>
        <v>18878</v>
      </c>
      <c r="G36" s="1014">
        <f>G37+G38</f>
        <v>22028</v>
      </c>
      <c r="H36" s="1133" t="s">
        <v>490</v>
      </c>
      <c r="I36" s="449"/>
      <c r="J36" s="449"/>
      <c r="K36" s="449"/>
    </row>
    <row r="37" spans="1:11" ht="16" customHeight="1">
      <c r="A37" s="1013" t="s">
        <v>571</v>
      </c>
      <c r="B37" s="561" t="s">
        <v>1094</v>
      </c>
      <c r="C37" s="1016"/>
      <c r="D37" s="1015">
        <v>8620</v>
      </c>
      <c r="E37" s="1015">
        <v>6468</v>
      </c>
      <c r="F37" s="1015">
        <v>9313</v>
      </c>
      <c r="G37" s="1006">
        <v>11880</v>
      </c>
      <c r="H37" s="1133" t="s">
        <v>490</v>
      </c>
      <c r="I37" s="449"/>
      <c r="J37" s="449"/>
      <c r="K37" s="449"/>
    </row>
    <row r="38" spans="1:11" ht="16" customHeight="1">
      <c r="A38" s="1013" t="s">
        <v>572</v>
      </c>
      <c r="B38" s="561" t="s">
        <v>1094</v>
      </c>
      <c r="C38" s="1016"/>
      <c r="D38" s="1015">
        <v>8004</v>
      </c>
      <c r="E38" s="1015">
        <v>6827</v>
      </c>
      <c r="F38" s="1015">
        <v>9565</v>
      </c>
      <c r="G38" s="1006">
        <v>10148</v>
      </c>
      <c r="H38" s="1133" t="s">
        <v>490</v>
      </c>
      <c r="I38" s="449"/>
      <c r="J38" s="449"/>
      <c r="K38" s="449"/>
    </row>
    <row r="39" spans="1:11" ht="33" customHeight="1">
      <c r="A39" s="596" t="s">
        <v>901</v>
      </c>
      <c r="B39" s="429" t="s">
        <v>122</v>
      </c>
      <c r="C39" s="1016"/>
      <c r="D39" s="1016">
        <f>D37/D36*100</f>
        <v>51.852743022136671</v>
      </c>
      <c r="E39" s="1016">
        <f t="shared" ref="E39:G39" si="2">E37/E36*100</f>
        <v>48.64986837156826</v>
      </c>
      <c r="F39" s="1016">
        <f t="shared" si="2"/>
        <v>49.332556414874453</v>
      </c>
      <c r="G39" s="1016">
        <f t="shared" si="2"/>
        <v>53.931360087161792</v>
      </c>
      <c r="H39" s="1133" t="s">
        <v>490</v>
      </c>
      <c r="I39" s="449"/>
      <c r="J39" s="449"/>
      <c r="K39" s="449"/>
    </row>
    <row r="40" spans="1:11" ht="31" customHeight="1">
      <c r="A40" s="596" t="s">
        <v>902</v>
      </c>
      <c r="B40" s="429" t="s">
        <v>122</v>
      </c>
      <c r="C40" s="1016"/>
      <c r="D40" s="1016">
        <f>D38/D36*100</f>
        <v>48.147256977863329</v>
      </c>
      <c r="E40" s="1016">
        <f t="shared" ref="E40:G40" si="3">E38/E36*100</f>
        <v>51.35013162843174</v>
      </c>
      <c r="F40" s="1016">
        <f t="shared" si="3"/>
        <v>50.66744358512554</v>
      </c>
      <c r="G40" s="1016">
        <f t="shared" si="3"/>
        <v>46.068639912838208</v>
      </c>
      <c r="H40" s="1133" t="s">
        <v>490</v>
      </c>
      <c r="I40" s="449"/>
      <c r="J40" s="449"/>
      <c r="K40" s="449"/>
    </row>
    <row r="41" spans="1:11" ht="16" customHeight="1">
      <c r="A41" s="1013" t="s">
        <v>14</v>
      </c>
      <c r="B41" s="561" t="s">
        <v>1094</v>
      </c>
      <c r="C41" s="1016"/>
      <c r="D41" s="1014">
        <f>D42+D43</f>
        <v>13544</v>
      </c>
      <c r="E41" s="1014">
        <f>E42+E43</f>
        <v>10878</v>
      </c>
      <c r="F41" s="1014">
        <f>F42+F43</f>
        <v>16441</v>
      </c>
      <c r="G41" s="1014">
        <f>G42+G43</f>
        <v>19008</v>
      </c>
      <c r="H41" s="1133" t="s">
        <v>490</v>
      </c>
    </row>
    <row r="42" spans="1:11" ht="16" customHeight="1">
      <c r="A42" s="1013" t="s">
        <v>571</v>
      </c>
      <c r="B42" s="561" t="s">
        <v>1094</v>
      </c>
      <c r="C42" s="1016"/>
      <c r="D42" s="1015">
        <v>6460</v>
      </c>
      <c r="E42" s="1015">
        <v>4927</v>
      </c>
      <c r="F42" s="1015">
        <v>7460</v>
      </c>
      <c r="G42" s="1016">
        <v>9835</v>
      </c>
      <c r="H42" s="1133" t="s">
        <v>490</v>
      </c>
      <c r="J42" s="1416"/>
    </row>
    <row r="43" spans="1:11" ht="16" customHeight="1">
      <c r="A43" s="1013" t="s">
        <v>572</v>
      </c>
      <c r="B43" s="561" t="s">
        <v>1094</v>
      </c>
      <c r="C43" s="1016"/>
      <c r="D43" s="1015">
        <v>7084</v>
      </c>
      <c r="E43" s="1015">
        <v>5951</v>
      </c>
      <c r="F43" s="1015">
        <v>8981</v>
      </c>
      <c r="G43" s="1016">
        <v>9173</v>
      </c>
      <c r="H43" s="1133" t="s">
        <v>490</v>
      </c>
      <c r="J43" s="1416"/>
    </row>
    <row r="44" spans="1:11" ht="16" customHeight="1">
      <c r="A44" s="1013" t="s">
        <v>12</v>
      </c>
      <c r="B44" s="561" t="s">
        <v>1094</v>
      </c>
      <c r="C44" s="1016"/>
      <c r="D44" s="1014">
        <f>D45+D46</f>
        <v>3080</v>
      </c>
      <c r="E44" s="1014">
        <f>E45+E46</f>
        <v>2417</v>
      </c>
      <c r="F44" s="1014">
        <f>F45+F46</f>
        <v>2437</v>
      </c>
      <c r="G44" s="1014">
        <f>G45+G46</f>
        <v>3020</v>
      </c>
      <c r="H44" s="1133" t="s">
        <v>490</v>
      </c>
    </row>
    <row r="45" spans="1:11" ht="16" customHeight="1">
      <c r="A45" s="1013" t="s">
        <v>571</v>
      </c>
      <c r="B45" s="561" t="s">
        <v>1094</v>
      </c>
      <c r="C45" s="1016"/>
      <c r="D45" s="1015">
        <v>2160</v>
      </c>
      <c r="E45" s="1015">
        <v>1541</v>
      </c>
      <c r="F45" s="1015">
        <v>1853</v>
      </c>
      <c r="G45" s="1016">
        <v>2045</v>
      </c>
      <c r="H45" s="1133" t="s">
        <v>490</v>
      </c>
    </row>
    <row r="46" spans="1:11" ht="16" customHeight="1">
      <c r="A46" s="1013" t="s">
        <v>572</v>
      </c>
      <c r="B46" s="561" t="s">
        <v>1094</v>
      </c>
      <c r="C46" s="1016"/>
      <c r="D46" s="1015">
        <v>920</v>
      </c>
      <c r="E46" s="1015">
        <v>876</v>
      </c>
      <c r="F46" s="1015">
        <v>584</v>
      </c>
      <c r="G46" s="1016">
        <v>975</v>
      </c>
      <c r="H46" s="1133" t="s">
        <v>490</v>
      </c>
      <c r="J46" s="1416"/>
    </row>
    <row r="47" spans="1:11" ht="16" customHeight="1">
      <c r="A47" s="445"/>
      <c r="B47" s="445"/>
      <c r="C47" s="445"/>
      <c r="D47" s="445"/>
      <c r="E47" s="445"/>
      <c r="F47" s="445"/>
      <c r="G47" s="445"/>
      <c r="H47" s="1131"/>
    </row>
    <row r="48" spans="1:11" ht="40.5" customHeight="1">
      <c r="A48" s="454" t="s">
        <v>491</v>
      </c>
      <c r="B48" s="922"/>
      <c r="C48" s="922"/>
      <c r="D48" s="922"/>
      <c r="E48" s="922"/>
      <c r="F48" s="922"/>
      <c r="G48" s="71"/>
      <c r="H48" s="1279"/>
    </row>
    <row r="49" spans="1:15">
      <c r="A49" s="939" t="s">
        <v>542</v>
      </c>
      <c r="B49" s="279" t="s">
        <v>446</v>
      </c>
      <c r="C49" s="1065">
        <v>2018</v>
      </c>
      <c r="D49" s="1065">
        <v>2019</v>
      </c>
      <c r="E49" s="1066">
        <v>2020</v>
      </c>
      <c r="F49" s="1066">
        <v>2021</v>
      </c>
      <c r="G49" s="1066">
        <v>2022</v>
      </c>
      <c r="H49" s="1133"/>
    </row>
    <row r="50" spans="1:15">
      <c r="A50" s="1026" t="s">
        <v>526</v>
      </c>
      <c r="B50" s="561" t="s">
        <v>1094</v>
      </c>
      <c r="C50" s="672">
        <v>105991</v>
      </c>
      <c r="D50" s="672">
        <v>105624</v>
      </c>
      <c r="E50" s="672">
        <v>104264</v>
      </c>
      <c r="F50" s="672">
        <f>F52+F53</f>
        <v>106835</v>
      </c>
      <c r="G50" s="1256">
        <f>G16</f>
        <v>109047</v>
      </c>
      <c r="H50" s="1202"/>
    </row>
    <row r="51" spans="1:15" ht="16" customHeight="1">
      <c r="A51" s="392" t="s">
        <v>79</v>
      </c>
      <c r="B51" s="384"/>
      <c r="C51" s="673"/>
      <c r="D51" s="674"/>
      <c r="E51" s="675"/>
      <c r="F51" s="698"/>
      <c r="G51" s="581"/>
      <c r="H51" s="1202"/>
      <c r="K51" s="1153"/>
    </row>
    <row r="52" spans="1:15" ht="16" customHeight="1">
      <c r="A52" s="393" t="s">
        <v>349</v>
      </c>
      <c r="B52" s="561" t="s">
        <v>1094</v>
      </c>
      <c r="C52" s="676">
        <v>62205</v>
      </c>
      <c r="D52" s="676">
        <v>62007</v>
      </c>
      <c r="E52" s="676">
        <v>61183</v>
      </c>
      <c r="F52" s="676">
        <v>63034</v>
      </c>
      <c r="G52" s="676">
        <v>64393</v>
      </c>
      <c r="H52" s="1133" t="s">
        <v>827</v>
      </c>
      <c r="I52" s="449"/>
      <c r="J52" s="1132" t="s">
        <v>1046</v>
      </c>
      <c r="K52" s="1153" t="s">
        <v>417</v>
      </c>
    </row>
    <row r="53" spans="1:15" ht="16" customHeight="1">
      <c r="A53" s="393" t="s">
        <v>350</v>
      </c>
      <c r="B53" s="561" t="s">
        <v>1094</v>
      </c>
      <c r="C53" s="676">
        <v>43786</v>
      </c>
      <c r="D53" s="676">
        <v>43617</v>
      </c>
      <c r="E53" s="676">
        <v>43081</v>
      </c>
      <c r="F53" s="676">
        <v>43801</v>
      </c>
      <c r="G53" s="676">
        <v>44654</v>
      </c>
      <c r="H53" s="1133" t="s">
        <v>827</v>
      </c>
      <c r="I53" s="449"/>
      <c r="J53" s="1132" t="s">
        <v>1046</v>
      </c>
      <c r="K53" s="1153" t="s">
        <v>417</v>
      </c>
    </row>
    <row r="54" spans="1:15" ht="30" customHeight="1">
      <c r="A54" s="514" t="s">
        <v>359</v>
      </c>
      <c r="B54" s="506"/>
      <c r="C54" s="677"/>
      <c r="D54" s="678"/>
      <c r="E54" s="679"/>
      <c r="F54" s="698"/>
      <c r="G54" s="581"/>
      <c r="H54" s="1133"/>
      <c r="I54" s="449"/>
      <c r="K54" s="449"/>
    </row>
    <row r="55" spans="1:15" ht="16" customHeight="1">
      <c r="A55" s="393" t="s">
        <v>349</v>
      </c>
      <c r="B55" s="384" t="s">
        <v>122</v>
      </c>
      <c r="C55" s="678">
        <f>C52/C50*100</f>
        <v>58.688945287807456</v>
      </c>
      <c r="D55" s="678">
        <f t="shared" ref="D55:E55" si="4">D52/D50*100</f>
        <v>58.705407861849579</v>
      </c>
      <c r="E55" s="678">
        <f t="shared" si="4"/>
        <v>58.680848615054096</v>
      </c>
      <c r="F55" s="813">
        <f>F52/F50*100</f>
        <v>59.00126363083259</v>
      </c>
      <c r="G55" s="813">
        <f>G52/G50*100</f>
        <v>59.050684567204968</v>
      </c>
      <c r="H55" s="1133" t="s">
        <v>406</v>
      </c>
      <c r="I55" s="449"/>
      <c r="J55" s="1132" t="s">
        <v>1046</v>
      </c>
      <c r="K55" s="449"/>
    </row>
    <row r="56" spans="1:15" ht="16" customHeight="1">
      <c r="A56" s="393" t="s">
        <v>350</v>
      </c>
      <c r="B56" s="384" t="s">
        <v>122</v>
      </c>
      <c r="C56" s="678">
        <f>C53/C50*100</f>
        <v>41.311054712192544</v>
      </c>
      <c r="D56" s="678">
        <f t="shared" ref="D56:G56" si="5">D53/D50*100</f>
        <v>41.294592138150421</v>
      </c>
      <c r="E56" s="678">
        <f t="shared" si="5"/>
        <v>41.319151384945904</v>
      </c>
      <c r="F56" s="813">
        <f t="shared" si="5"/>
        <v>40.99873636916741</v>
      </c>
      <c r="G56" s="813">
        <f t="shared" si="5"/>
        <v>40.949315432795039</v>
      </c>
      <c r="H56" s="1133" t="s">
        <v>406</v>
      </c>
      <c r="I56" s="449"/>
      <c r="J56" s="1132" t="s">
        <v>1046</v>
      </c>
      <c r="K56" s="449"/>
    </row>
    <row r="57" spans="1:15" ht="16" customHeight="1">
      <c r="A57" s="395" t="s">
        <v>80</v>
      </c>
      <c r="B57" s="384"/>
      <c r="C57" s="673"/>
      <c r="D57" s="678"/>
      <c r="E57" s="677"/>
      <c r="F57" s="698"/>
      <c r="G57" s="581"/>
      <c r="H57" s="1202"/>
      <c r="J57" s="1425"/>
      <c r="K57" s="1153"/>
    </row>
    <row r="58" spans="1:15" ht="16" customHeight="1">
      <c r="A58" s="1263" t="s">
        <v>352</v>
      </c>
      <c r="B58" s="561" t="s">
        <v>1094</v>
      </c>
      <c r="C58" s="676">
        <v>86319</v>
      </c>
      <c r="D58" s="676">
        <v>105168</v>
      </c>
      <c r="E58" s="676">
        <v>103972</v>
      </c>
      <c r="F58" s="676">
        <v>106500</v>
      </c>
      <c r="G58" s="701">
        <v>108731</v>
      </c>
      <c r="H58" s="1133" t="s">
        <v>827</v>
      </c>
      <c r="I58" s="449"/>
      <c r="J58" s="1363"/>
      <c r="K58" s="449"/>
    </row>
    <row r="59" spans="1:15" ht="16" customHeight="1">
      <c r="A59" s="1263" t="s">
        <v>351</v>
      </c>
      <c r="B59" s="561" t="s">
        <v>1094</v>
      </c>
      <c r="C59" s="678">
        <v>406</v>
      </c>
      <c r="D59" s="678">
        <v>456</v>
      </c>
      <c r="E59" s="679">
        <v>292</v>
      </c>
      <c r="F59" s="676">
        <v>335</v>
      </c>
      <c r="G59" s="561">
        <v>316</v>
      </c>
      <c r="H59" s="1133" t="s">
        <v>827</v>
      </c>
      <c r="I59" s="449"/>
      <c r="J59" s="1363"/>
      <c r="K59" s="449"/>
      <c r="O59" s="14"/>
    </row>
    <row r="60" spans="1:15" ht="32.15" customHeight="1">
      <c r="A60" s="394" t="s">
        <v>360</v>
      </c>
      <c r="B60" s="506"/>
      <c r="C60" s="680"/>
      <c r="D60" s="678"/>
      <c r="E60" s="679"/>
      <c r="F60" s="698"/>
      <c r="G60" s="581"/>
      <c r="H60" s="1202"/>
      <c r="J60" s="1425"/>
      <c r="O60" s="14"/>
    </row>
    <row r="61" spans="1:15" ht="16" customHeight="1">
      <c r="A61" s="396" t="s">
        <v>352</v>
      </c>
      <c r="B61" s="384" t="s">
        <v>122</v>
      </c>
      <c r="C61" s="650">
        <v>99.5</v>
      </c>
      <c r="D61" s="1027">
        <f>D58/D50*100</f>
        <v>99.568279936378104</v>
      </c>
      <c r="E61" s="681">
        <f>E58/E50*100</f>
        <v>99.719941686488141</v>
      </c>
      <c r="F61" s="814">
        <f>F58/F50*100</f>
        <v>99.68643234894931</v>
      </c>
      <c r="G61" s="814">
        <f>G58/G50*100</f>
        <v>99.710216695553285</v>
      </c>
      <c r="H61" s="1133" t="s">
        <v>827</v>
      </c>
      <c r="I61" s="449"/>
      <c r="J61" s="1363"/>
      <c r="K61" s="449"/>
      <c r="O61" s="14"/>
    </row>
    <row r="62" spans="1:15" ht="16" customHeight="1">
      <c r="A62" s="396" t="s">
        <v>351</v>
      </c>
      <c r="B62" s="384" t="s">
        <v>122</v>
      </c>
      <c r="C62" s="650">
        <v>0.5</v>
      </c>
      <c r="D62" s="1028">
        <f>D59/D50*100</f>
        <v>0.43172006362190413</v>
      </c>
      <c r="E62" s="682">
        <f>E59/E50*100</f>
        <v>0.28005831351185456</v>
      </c>
      <c r="F62" s="815">
        <f>F59/F50*100</f>
        <v>0.31356765105068563</v>
      </c>
      <c r="G62" s="815">
        <f>G59/G50*100</f>
        <v>0.28978330444670647</v>
      </c>
      <c r="H62" s="1133" t="s">
        <v>827</v>
      </c>
      <c r="I62" s="449"/>
      <c r="J62" s="1363"/>
      <c r="K62" s="449"/>
      <c r="O62" s="14"/>
    </row>
    <row r="63" spans="1:15" ht="16" customHeight="1">
      <c r="A63" s="397" t="s">
        <v>81</v>
      </c>
      <c r="B63" s="384"/>
      <c r="C63" s="683"/>
      <c r="D63" s="678"/>
      <c r="E63" s="677"/>
      <c r="F63" s="698"/>
      <c r="G63" s="581"/>
      <c r="H63" s="1202"/>
      <c r="J63" s="1425"/>
    </row>
    <row r="64" spans="1:15" ht="16" customHeight="1">
      <c r="A64" s="396" t="s">
        <v>569</v>
      </c>
      <c r="B64" s="561" t="s">
        <v>1094</v>
      </c>
      <c r="C64" s="776">
        <v>79542</v>
      </c>
      <c r="D64" s="713">
        <f>D66+D68</f>
        <v>98020</v>
      </c>
      <c r="E64" s="675">
        <v>96659</v>
      </c>
      <c r="F64" s="816">
        <v>98914</v>
      </c>
      <c r="G64" s="1256">
        <v>100498</v>
      </c>
      <c r="H64" s="1133" t="s">
        <v>827</v>
      </c>
      <c r="I64" s="449"/>
      <c r="J64" s="1363"/>
      <c r="K64" s="449"/>
    </row>
    <row r="65" spans="1:11" ht="32.15" customHeight="1">
      <c r="A65" s="394" t="s">
        <v>361</v>
      </c>
      <c r="B65" s="384" t="s">
        <v>122</v>
      </c>
      <c r="C65" s="646">
        <v>92</v>
      </c>
      <c r="D65" s="684">
        <f>D64/D50*100</f>
        <v>92.800878588199652</v>
      </c>
      <c r="E65" s="684">
        <f>E64/E50*100</f>
        <v>92.706015499117626</v>
      </c>
      <c r="F65" s="813">
        <f>F64/F50*100</f>
        <v>92.585763092619459</v>
      </c>
      <c r="G65" s="813">
        <f>G64/G50*100</f>
        <v>92.160261171788321</v>
      </c>
      <c r="H65" s="1133" t="s">
        <v>827</v>
      </c>
      <c r="I65" s="449"/>
      <c r="J65" s="1363"/>
      <c r="K65" s="449"/>
    </row>
    <row r="66" spans="1:11" ht="16" customHeight="1">
      <c r="A66" s="396" t="s">
        <v>353</v>
      </c>
      <c r="B66" s="561" t="s">
        <v>1094</v>
      </c>
      <c r="C66" s="683"/>
      <c r="D66" s="678">
        <v>58808</v>
      </c>
      <c r="E66" s="677">
        <v>57854</v>
      </c>
      <c r="F66" s="704">
        <v>59446</v>
      </c>
      <c r="G66" s="704">
        <v>60267</v>
      </c>
      <c r="H66" s="1133" t="s">
        <v>827</v>
      </c>
      <c r="I66" s="449"/>
      <c r="J66" s="1132" t="s">
        <v>1046</v>
      </c>
      <c r="K66" s="449"/>
    </row>
    <row r="67" spans="1:11" ht="16" customHeight="1">
      <c r="A67" s="396" t="s">
        <v>354</v>
      </c>
      <c r="B67" s="384" t="s">
        <v>122</v>
      </c>
      <c r="C67" s="686"/>
      <c r="D67" s="687">
        <f t="shared" ref="D67:E67" si="6">D66/D52*100</f>
        <v>94.840905059106234</v>
      </c>
      <c r="E67" s="687">
        <f t="shared" si="6"/>
        <v>94.558946112482218</v>
      </c>
      <c r="F67" s="753">
        <f>F66/F52*100</f>
        <v>94.307833867436614</v>
      </c>
      <c r="G67" s="753">
        <f>G66/G52*100</f>
        <v>93.592471231345016</v>
      </c>
      <c r="H67" s="1133" t="s">
        <v>827</v>
      </c>
      <c r="I67" s="449"/>
      <c r="J67" s="1132" t="s">
        <v>1046</v>
      </c>
      <c r="K67" s="449"/>
    </row>
    <row r="68" spans="1:11" ht="16" customHeight="1">
      <c r="A68" s="396" t="s">
        <v>356</v>
      </c>
      <c r="B68" s="561" t="s">
        <v>1094</v>
      </c>
      <c r="C68" s="686"/>
      <c r="D68" s="678">
        <v>39212</v>
      </c>
      <c r="E68" s="677">
        <v>38805</v>
      </c>
      <c r="F68" s="704">
        <v>39468</v>
      </c>
      <c r="G68" s="822">
        <v>40231</v>
      </c>
      <c r="H68" s="1133" t="s">
        <v>827</v>
      </c>
      <c r="I68" s="449"/>
      <c r="J68" s="1132" t="s">
        <v>1046</v>
      </c>
      <c r="K68" s="449"/>
    </row>
    <row r="69" spans="1:11" ht="16" customHeight="1">
      <c r="A69" s="396" t="s">
        <v>355</v>
      </c>
      <c r="B69" s="384" t="s">
        <v>122</v>
      </c>
      <c r="C69" s="686"/>
      <c r="D69" s="687">
        <f t="shared" ref="D69:E69" si="7">D68/D53*100</f>
        <v>89.900726780842334</v>
      </c>
      <c r="E69" s="687">
        <f t="shared" si="7"/>
        <v>90.074510805227362</v>
      </c>
      <c r="F69" s="753">
        <f>F68/F53*100</f>
        <v>90.107531791511605</v>
      </c>
      <c r="G69" s="753">
        <f>G68/G53*100</f>
        <v>90.094952299905941</v>
      </c>
      <c r="H69" s="1133" t="s">
        <v>827</v>
      </c>
      <c r="I69" s="449"/>
      <c r="J69" s="1132" t="s">
        <v>1046</v>
      </c>
      <c r="K69" s="449"/>
    </row>
    <row r="70" spans="1:11" ht="16" customHeight="1">
      <c r="A70" s="396" t="s">
        <v>570</v>
      </c>
      <c r="B70" s="384" t="s">
        <v>358</v>
      </c>
      <c r="C70" s="776">
        <v>7167</v>
      </c>
      <c r="D70" s="713">
        <f>D72+D74</f>
        <v>7604</v>
      </c>
      <c r="E70" s="777">
        <v>7605</v>
      </c>
      <c r="F70" s="804">
        <v>7921</v>
      </c>
      <c r="G70" s="824">
        <v>8549</v>
      </c>
      <c r="H70" s="1133" t="s">
        <v>827</v>
      </c>
      <c r="I70" s="449"/>
      <c r="J70" s="1132" t="s">
        <v>1046</v>
      </c>
      <c r="K70" s="449"/>
    </row>
    <row r="71" spans="1:11" ht="31" customHeight="1">
      <c r="A71" s="394" t="s">
        <v>362</v>
      </c>
      <c r="B71" s="384" t="s">
        <v>122</v>
      </c>
      <c r="C71" s="691">
        <v>8</v>
      </c>
      <c r="D71" s="688">
        <f>D70/D50*100</f>
        <v>7.1991214118003484</v>
      </c>
      <c r="E71" s="688">
        <f>E70/E50*100</f>
        <v>7.2939845008823747</v>
      </c>
      <c r="F71" s="817">
        <f>F70/F50*100</f>
        <v>7.4142369073805403</v>
      </c>
      <c r="G71" s="817">
        <f>G70/G50*100</f>
        <v>7.8397388282116882</v>
      </c>
      <c r="H71" s="1133" t="s">
        <v>827</v>
      </c>
      <c r="I71" s="449"/>
      <c r="J71" s="1132" t="s">
        <v>1046</v>
      </c>
      <c r="K71" s="449"/>
    </row>
    <row r="72" spans="1:11" ht="16" customHeight="1">
      <c r="A72" s="396" t="s">
        <v>353</v>
      </c>
      <c r="B72" s="561" t="s">
        <v>1094</v>
      </c>
      <c r="C72" s="686"/>
      <c r="D72" s="678">
        <v>3202</v>
      </c>
      <c r="E72" s="677">
        <v>3329</v>
      </c>
      <c r="F72" s="818">
        <v>3588</v>
      </c>
      <c r="G72" s="822">
        <v>4126</v>
      </c>
      <c r="H72" s="1133" t="s">
        <v>827</v>
      </c>
      <c r="I72" s="449"/>
      <c r="J72" s="1132" t="s">
        <v>1046</v>
      </c>
      <c r="K72" s="449"/>
    </row>
    <row r="73" spans="1:11" ht="16" customHeight="1">
      <c r="A73" s="396" t="s">
        <v>354</v>
      </c>
      <c r="B73" s="384" t="s">
        <v>122</v>
      </c>
      <c r="C73" s="686"/>
      <c r="D73" s="689">
        <f t="shared" ref="D73:E73" si="8">D72/D52*100</f>
        <v>5.1639331043269312</v>
      </c>
      <c r="E73" s="689">
        <f t="shared" si="8"/>
        <v>5.4410538875177741</v>
      </c>
      <c r="F73" s="819">
        <f>F72/F52*100</f>
        <v>5.6921661325633783</v>
      </c>
      <c r="G73" s="819">
        <f>G72/G52*100</f>
        <v>6.407528768654978</v>
      </c>
      <c r="H73" s="1133" t="s">
        <v>827</v>
      </c>
      <c r="I73" s="449"/>
      <c r="J73" s="1132" t="s">
        <v>1046</v>
      </c>
      <c r="K73" s="449"/>
    </row>
    <row r="74" spans="1:11" ht="16" customHeight="1">
      <c r="A74" s="396" t="s">
        <v>357</v>
      </c>
      <c r="B74" s="561" t="s">
        <v>1094</v>
      </c>
      <c r="C74" s="686"/>
      <c r="D74" s="690">
        <v>4402</v>
      </c>
      <c r="E74" s="679">
        <v>4276</v>
      </c>
      <c r="F74" s="704">
        <v>4333</v>
      </c>
      <c r="G74" s="822">
        <v>4423</v>
      </c>
      <c r="H74" s="1133" t="s">
        <v>827</v>
      </c>
      <c r="I74" s="449"/>
      <c r="J74" s="1132" t="s">
        <v>1046</v>
      </c>
      <c r="K74" s="449"/>
    </row>
    <row r="75" spans="1:11" ht="16" customHeight="1">
      <c r="A75" s="396" t="s">
        <v>355</v>
      </c>
      <c r="B75" s="384" t="s">
        <v>122</v>
      </c>
      <c r="C75" s="398"/>
      <c r="D75" s="624">
        <f t="shared" ref="D75:E75" si="9">D74/D53*100</f>
        <v>10.092395167022032</v>
      </c>
      <c r="E75" s="624">
        <f t="shared" si="9"/>
        <v>9.9254891947726378</v>
      </c>
      <c r="F75" s="924">
        <f>F74/F53*100</f>
        <v>9.8924682084883901</v>
      </c>
      <c r="G75" s="924">
        <f>G74/G53*100</f>
        <v>9.9050477000940571</v>
      </c>
      <c r="H75" s="1133" t="s">
        <v>827</v>
      </c>
      <c r="I75" s="449"/>
      <c r="J75" s="1132" t="s">
        <v>1046</v>
      </c>
      <c r="K75" s="449"/>
    </row>
    <row r="76" spans="1:11" ht="16" customHeight="1">
      <c r="A76" s="1017" t="s">
        <v>513</v>
      </c>
      <c r="B76" s="1018"/>
      <c r="C76" s="540"/>
      <c r="D76" s="1019"/>
      <c r="E76" s="1019"/>
      <c r="F76" s="443"/>
      <c r="G76" s="443"/>
    </row>
    <row r="77" spans="1:11" ht="27.75" customHeight="1">
      <c r="A77" s="1473" t="s">
        <v>555</v>
      </c>
      <c r="B77" s="1473"/>
      <c r="C77" s="1473"/>
      <c r="D77" s="1473"/>
      <c r="E77" s="1473"/>
      <c r="F77" s="1473"/>
      <c r="G77" s="1473"/>
      <c r="H77" s="1201"/>
    </row>
    <row r="78" spans="1:11" ht="16" customHeight="1"/>
    <row r="79" spans="1:11" ht="35.15" customHeight="1">
      <c r="A79" s="430" t="s">
        <v>575</v>
      </c>
      <c r="B79" s="448"/>
      <c r="C79" s="448"/>
      <c r="D79" s="448"/>
      <c r="E79" s="448"/>
      <c r="F79" s="448"/>
      <c r="G79" s="448"/>
    </row>
    <row r="80" spans="1:11">
      <c r="A80" s="939" t="s">
        <v>542</v>
      </c>
      <c r="B80" s="279" t="s">
        <v>446</v>
      </c>
      <c r="C80" s="1067">
        <v>2018</v>
      </c>
      <c r="D80" s="1067">
        <v>2019</v>
      </c>
      <c r="E80" s="1068">
        <v>2020</v>
      </c>
      <c r="F80" s="1069">
        <v>2021</v>
      </c>
      <c r="G80" s="1069">
        <v>2022</v>
      </c>
      <c r="H80" s="1160"/>
    </row>
    <row r="81" spans="1:11">
      <c r="A81" s="457" t="s">
        <v>530</v>
      </c>
      <c r="B81" s="561" t="s">
        <v>1094</v>
      </c>
      <c r="C81" s="696">
        <f>SUM(C83:C85)</f>
        <v>105991</v>
      </c>
      <c r="D81" s="696">
        <f>SUM(D83:D85)</f>
        <v>105624</v>
      </c>
      <c r="E81" s="696">
        <f t="shared" ref="E81" si="10">SUM(E83:E85)</f>
        <v>104264</v>
      </c>
      <c r="F81" s="697">
        <f>SUM(F83:F85)</f>
        <v>106835</v>
      </c>
      <c r="G81" s="697">
        <f>G50</f>
        <v>109047</v>
      </c>
      <c r="H81" s="1198"/>
    </row>
    <row r="82" spans="1:11">
      <c r="A82" s="400" t="s">
        <v>82</v>
      </c>
      <c r="B82" s="400"/>
      <c r="C82" s="698"/>
      <c r="D82" s="699"/>
      <c r="E82" s="700"/>
      <c r="F82" s="821"/>
      <c r="G82" s="821"/>
      <c r="H82" s="1133"/>
      <c r="K82" s="1153"/>
    </row>
    <row r="83" spans="1:11">
      <c r="A83" s="393" t="s">
        <v>344</v>
      </c>
      <c r="B83" s="561" t="s">
        <v>1094</v>
      </c>
      <c r="C83" s="685">
        <v>12840</v>
      </c>
      <c r="D83" s="685">
        <v>12806</v>
      </c>
      <c r="E83" s="685">
        <v>12694</v>
      </c>
      <c r="F83" s="822">
        <v>12953</v>
      </c>
      <c r="G83" s="822">
        <v>12953</v>
      </c>
      <c r="H83" s="449"/>
      <c r="I83" s="449"/>
      <c r="J83" s="449"/>
      <c r="K83" s="1153" t="s">
        <v>417</v>
      </c>
    </row>
    <row r="84" spans="1:11">
      <c r="A84" s="393" t="s">
        <v>371</v>
      </c>
      <c r="B84" s="561" t="s">
        <v>1094</v>
      </c>
      <c r="C84" s="685">
        <v>28091</v>
      </c>
      <c r="D84" s="685">
        <v>28691</v>
      </c>
      <c r="E84" s="685">
        <v>28319</v>
      </c>
      <c r="F84" s="822">
        <v>28793</v>
      </c>
      <c r="G84" s="822">
        <v>29710</v>
      </c>
      <c r="H84" s="449"/>
      <c r="I84" s="449"/>
      <c r="J84" s="449"/>
      <c r="K84" s="1153" t="s">
        <v>417</v>
      </c>
    </row>
    <row r="85" spans="1:11">
      <c r="A85" s="393" t="s">
        <v>346</v>
      </c>
      <c r="B85" s="561" t="s">
        <v>1094</v>
      </c>
      <c r="C85" s="685">
        <v>65060</v>
      </c>
      <c r="D85" s="685">
        <v>64127</v>
      </c>
      <c r="E85" s="685">
        <v>63251</v>
      </c>
      <c r="F85" s="822">
        <v>65089</v>
      </c>
      <c r="G85" s="822">
        <v>66384</v>
      </c>
      <c r="H85" s="449"/>
      <c r="I85" s="449"/>
      <c r="J85" s="449"/>
      <c r="K85" s="1153" t="s">
        <v>417</v>
      </c>
    </row>
    <row r="86" spans="1:11">
      <c r="A86" s="70" t="s">
        <v>11</v>
      </c>
      <c r="B86" s="561" t="s">
        <v>1094</v>
      </c>
      <c r="C86" s="702">
        <f>SUM(C87:C89)</f>
        <v>88019</v>
      </c>
      <c r="D86" s="702">
        <f>SUM(D87:D89)</f>
        <v>88434</v>
      </c>
      <c r="E86" s="702">
        <v>87858</v>
      </c>
      <c r="F86" s="697">
        <f>F87+F88+F89</f>
        <v>90808</v>
      </c>
      <c r="G86" s="697">
        <f>G87+G88+G89</f>
        <v>93550</v>
      </c>
      <c r="H86" s="449"/>
      <c r="I86" s="449"/>
      <c r="J86" s="449"/>
      <c r="K86" s="1153" t="s">
        <v>417</v>
      </c>
    </row>
    <row r="87" spans="1:11">
      <c r="A87" s="393" t="s">
        <v>344</v>
      </c>
      <c r="B87" s="561" t="s">
        <v>1094</v>
      </c>
      <c r="C87" s="685">
        <v>10873</v>
      </c>
      <c r="D87" s="685">
        <v>10853</v>
      </c>
      <c r="E87" s="685">
        <v>10845</v>
      </c>
      <c r="F87" s="822">
        <v>11129</v>
      </c>
      <c r="G87" s="822">
        <v>11141</v>
      </c>
      <c r="H87" s="449"/>
      <c r="I87" s="449"/>
      <c r="J87" s="449"/>
      <c r="K87" s="1153" t="s">
        <v>417</v>
      </c>
    </row>
    <row r="88" spans="1:11">
      <c r="A88" s="393" t="s">
        <v>371</v>
      </c>
      <c r="B88" s="561" t="s">
        <v>1094</v>
      </c>
      <c r="C88" s="685">
        <v>23950</v>
      </c>
      <c r="D88" s="685">
        <v>24538</v>
      </c>
      <c r="E88" s="685">
        <v>24141</v>
      </c>
      <c r="F88" s="822">
        <v>24559</v>
      </c>
      <c r="G88" s="822">
        <v>25493</v>
      </c>
      <c r="H88" s="449"/>
      <c r="I88" s="449"/>
      <c r="J88" s="449"/>
      <c r="K88" s="1153" t="s">
        <v>417</v>
      </c>
    </row>
    <row r="89" spans="1:11">
      <c r="A89" s="393" t="s">
        <v>346</v>
      </c>
      <c r="B89" s="561" t="s">
        <v>1094</v>
      </c>
      <c r="C89" s="685">
        <v>53196</v>
      </c>
      <c r="D89" s="685">
        <v>53043</v>
      </c>
      <c r="E89" s="685">
        <v>52872</v>
      </c>
      <c r="F89" s="822">
        <v>55120</v>
      </c>
      <c r="G89" s="822">
        <v>56916</v>
      </c>
      <c r="H89" s="449"/>
      <c r="I89" s="449"/>
      <c r="J89" s="449"/>
      <c r="K89" s="1153" t="s">
        <v>417</v>
      </c>
    </row>
    <row r="90" spans="1:11">
      <c r="A90" s="393" t="s">
        <v>39</v>
      </c>
      <c r="B90" s="561" t="s">
        <v>1094</v>
      </c>
      <c r="C90" s="703">
        <f t="shared" ref="C90:D90" si="11">C91+C92+C93</f>
        <v>17972</v>
      </c>
      <c r="D90" s="703">
        <f t="shared" si="11"/>
        <v>17190</v>
      </c>
      <c r="E90" s="703">
        <f>E91+E92+E93</f>
        <v>16406</v>
      </c>
      <c r="F90" s="697">
        <f>F91+F92+F93</f>
        <v>16027</v>
      </c>
      <c r="G90" s="697">
        <f>G91+G92+G93</f>
        <v>15497</v>
      </c>
      <c r="H90" s="449"/>
      <c r="I90" s="449"/>
      <c r="J90" s="449"/>
    </row>
    <row r="91" spans="1:11">
      <c r="A91" s="1264" t="s">
        <v>344</v>
      </c>
      <c r="B91" s="561" t="s">
        <v>1094</v>
      </c>
      <c r="C91" s="685">
        <v>1967</v>
      </c>
      <c r="D91" s="685">
        <v>1953</v>
      </c>
      <c r="E91" s="685">
        <v>1849</v>
      </c>
      <c r="F91" s="822">
        <v>1824</v>
      </c>
      <c r="G91" s="822">
        <v>1812</v>
      </c>
      <c r="H91" s="449"/>
      <c r="I91" s="449"/>
      <c r="J91" s="449"/>
    </row>
    <row r="92" spans="1:11">
      <c r="A92" s="1265" t="s">
        <v>371</v>
      </c>
      <c r="B92" s="561" t="s">
        <v>1094</v>
      </c>
      <c r="C92" s="685">
        <v>4141</v>
      </c>
      <c r="D92" s="685">
        <v>4153</v>
      </c>
      <c r="E92" s="685">
        <v>4178</v>
      </c>
      <c r="F92" s="822">
        <v>4234</v>
      </c>
      <c r="G92" s="822">
        <v>4217</v>
      </c>
      <c r="H92" s="449"/>
      <c r="I92" s="449"/>
      <c r="J92" s="449"/>
    </row>
    <row r="93" spans="1:11">
      <c r="A93" s="1265" t="s">
        <v>346</v>
      </c>
      <c r="B93" s="561" t="s">
        <v>1094</v>
      </c>
      <c r="C93" s="685">
        <v>11864</v>
      </c>
      <c r="D93" s="685">
        <v>11084</v>
      </c>
      <c r="E93" s="685">
        <v>10379</v>
      </c>
      <c r="F93" s="822">
        <v>9969</v>
      </c>
      <c r="G93" s="822">
        <v>9468</v>
      </c>
      <c r="H93" s="449"/>
      <c r="I93" s="449"/>
      <c r="J93" s="449"/>
    </row>
    <row r="94" spans="1:11">
      <c r="A94" s="457" t="s">
        <v>83</v>
      </c>
      <c r="B94" s="457"/>
      <c r="C94" s="704"/>
      <c r="D94" s="705"/>
      <c r="E94" s="704"/>
      <c r="F94" s="821"/>
      <c r="G94" s="821"/>
      <c r="H94" s="449"/>
      <c r="I94" s="449"/>
      <c r="J94" s="449"/>
      <c r="K94" s="1153"/>
    </row>
    <row r="95" spans="1:11">
      <c r="A95" s="393" t="s">
        <v>372</v>
      </c>
      <c r="B95" s="561" t="s">
        <v>1094</v>
      </c>
      <c r="C95" s="685">
        <v>41174</v>
      </c>
      <c r="D95" s="685">
        <v>39179</v>
      </c>
      <c r="E95" s="685">
        <v>36955</v>
      </c>
      <c r="F95" s="823">
        <v>36515</v>
      </c>
      <c r="G95" s="1258">
        <v>35985</v>
      </c>
      <c r="H95" s="449"/>
      <c r="I95" s="449"/>
      <c r="J95" s="449"/>
      <c r="K95" s="1153" t="s">
        <v>417</v>
      </c>
    </row>
    <row r="96" spans="1:11">
      <c r="A96" s="393" t="s">
        <v>373</v>
      </c>
      <c r="B96" s="561" t="s">
        <v>1094</v>
      </c>
      <c r="C96" s="685">
        <v>17346</v>
      </c>
      <c r="D96" s="685">
        <v>17670</v>
      </c>
      <c r="E96" s="685">
        <v>17962</v>
      </c>
      <c r="F96" s="823">
        <v>18694</v>
      </c>
      <c r="G96" s="1258">
        <v>19774</v>
      </c>
      <c r="H96" s="449"/>
      <c r="I96" s="449"/>
      <c r="J96" s="449"/>
      <c r="K96" s="1153" t="s">
        <v>417</v>
      </c>
    </row>
    <row r="97" spans="1:11">
      <c r="A97" s="393" t="s">
        <v>374</v>
      </c>
      <c r="B97" s="561" t="s">
        <v>1094</v>
      </c>
      <c r="C97" s="685">
        <v>29069</v>
      </c>
      <c r="D97" s="685">
        <v>29793</v>
      </c>
      <c r="E97" s="685">
        <v>30266</v>
      </c>
      <c r="F97" s="823">
        <v>31472</v>
      </c>
      <c r="G97" s="1258">
        <v>32397</v>
      </c>
      <c r="H97" s="449"/>
      <c r="I97" s="449"/>
      <c r="J97" s="449"/>
      <c r="K97" s="1153" t="s">
        <v>417</v>
      </c>
    </row>
    <row r="98" spans="1:11">
      <c r="A98" s="393" t="s">
        <v>375</v>
      </c>
      <c r="B98" s="561" t="s">
        <v>1094</v>
      </c>
      <c r="C98" s="685">
        <v>18402</v>
      </c>
      <c r="D98" s="685">
        <v>18982</v>
      </c>
      <c r="E98" s="685">
        <v>19081</v>
      </c>
      <c r="F98" s="823">
        <v>20154</v>
      </c>
      <c r="G98" s="1258">
        <v>20891</v>
      </c>
      <c r="H98" s="449"/>
      <c r="I98" s="449"/>
      <c r="J98" s="449"/>
      <c r="K98" s="1153" t="s">
        <v>417</v>
      </c>
    </row>
    <row r="99" spans="1:11">
      <c r="A99" s="393" t="s">
        <v>11</v>
      </c>
      <c r="B99" s="561" t="s">
        <v>1094</v>
      </c>
      <c r="C99" s="703">
        <f>C100+C101+C102+C103</f>
        <v>88019</v>
      </c>
      <c r="D99" s="703">
        <f>D100+D101+D102+D103</f>
        <v>88434</v>
      </c>
      <c r="E99" s="703">
        <f>E100+E101+E102+E103</f>
        <v>87858</v>
      </c>
      <c r="F99" s="697">
        <f>F100+F101+F102+F103</f>
        <v>90808</v>
      </c>
      <c r="G99" s="697">
        <f>G100+G101+G102+G103</f>
        <v>93550</v>
      </c>
      <c r="H99" s="449"/>
      <c r="I99" s="449"/>
      <c r="J99" s="449"/>
      <c r="K99" s="1153" t="s">
        <v>417</v>
      </c>
    </row>
    <row r="100" spans="1:11">
      <c r="A100" s="393" t="s">
        <v>372</v>
      </c>
      <c r="B100" s="561" t="s">
        <v>1094</v>
      </c>
      <c r="C100" s="685">
        <v>34700</v>
      </c>
      <c r="D100" s="685">
        <v>33310</v>
      </c>
      <c r="E100" s="685">
        <v>31615</v>
      </c>
      <c r="F100" s="822">
        <v>31468</v>
      </c>
      <c r="G100" s="822">
        <v>31339</v>
      </c>
      <c r="H100" s="449"/>
      <c r="I100" s="449"/>
      <c r="J100" s="449"/>
      <c r="K100" s="1153" t="s">
        <v>417</v>
      </c>
    </row>
    <row r="101" spans="1:11">
      <c r="A101" s="393" t="s">
        <v>373</v>
      </c>
      <c r="B101" s="561" t="s">
        <v>1094</v>
      </c>
      <c r="C101" s="685">
        <v>14142</v>
      </c>
      <c r="D101" s="685">
        <v>14624</v>
      </c>
      <c r="E101" s="685">
        <v>15085</v>
      </c>
      <c r="F101" s="822">
        <v>15952</v>
      </c>
      <c r="G101" s="822">
        <v>17187</v>
      </c>
      <c r="H101" s="449"/>
      <c r="I101" s="449"/>
      <c r="J101" s="449"/>
      <c r="K101" s="1153" t="s">
        <v>417</v>
      </c>
    </row>
    <row r="102" spans="1:11">
      <c r="A102" s="393" t="s">
        <v>374</v>
      </c>
      <c r="B102" s="561" t="s">
        <v>1094</v>
      </c>
      <c r="C102" s="685">
        <v>23725</v>
      </c>
      <c r="D102" s="685">
        <v>24545</v>
      </c>
      <c r="E102" s="685">
        <v>25136</v>
      </c>
      <c r="F102" s="822">
        <v>26349</v>
      </c>
      <c r="G102" s="822">
        <v>27386</v>
      </c>
      <c r="H102" s="449"/>
      <c r="I102" s="449"/>
      <c r="J102" s="449"/>
      <c r="K102" s="1153" t="s">
        <v>417</v>
      </c>
    </row>
    <row r="103" spans="1:11">
      <c r="A103" s="393" t="s">
        <v>375</v>
      </c>
      <c r="B103" s="561" t="s">
        <v>1094</v>
      </c>
      <c r="C103" s="685">
        <v>15452</v>
      </c>
      <c r="D103" s="685">
        <v>15955</v>
      </c>
      <c r="E103" s="685">
        <v>16022</v>
      </c>
      <c r="F103" s="822">
        <v>17039</v>
      </c>
      <c r="G103" s="822">
        <v>17638</v>
      </c>
      <c r="H103" s="449"/>
      <c r="I103" s="449"/>
      <c r="J103" s="449"/>
      <c r="K103" s="1153" t="s">
        <v>417</v>
      </c>
    </row>
    <row r="104" spans="1:11">
      <c r="A104" s="393" t="s">
        <v>39</v>
      </c>
      <c r="B104" s="561" t="s">
        <v>1094</v>
      </c>
      <c r="C104" s="706">
        <f t="shared" ref="C104:E104" si="12">C105+C106+C107+C108</f>
        <v>17972</v>
      </c>
      <c r="D104" s="706">
        <f t="shared" si="12"/>
        <v>17190</v>
      </c>
      <c r="E104" s="706">
        <f t="shared" si="12"/>
        <v>16406</v>
      </c>
      <c r="F104" s="824">
        <f>F105+F106+F107+F108</f>
        <v>16027</v>
      </c>
      <c r="G104" s="824">
        <f>G105+G106+G107+G108</f>
        <v>15497</v>
      </c>
      <c r="H104" s="449"/>
      <c r="I104" s="449"/>
      <c r="J104" s="449"/>
      <c r="K104" s="1153" t="s">
        <v>417</v>
      </c>
    </row>
    <row r="105" spans="1:11">
      <c r="A105" s="1264" t="s">
        <v>372</v>
      </c>
      <c r="B105" s="561" t="s">
        <v>1094</v>
      </c>
      <c r="C105" s="685">
        <v>6474</v>
      </c>
      <c r="D105" s="685">
        <v>5869</v>
      </c>
      <c r="E105" s="685">
        <v>5340</v>
      </c>
      <c r="F105" s="822">
        <v>5047</v>
      </c>
      <c r="G105" s="822">
        <v>4646</v>
      </c>
      <c r="H105" s="449"/>
      <c r="I105" s="449"/>
      <c r="J105" s="449"/>
      <c r="K105" s="1153" t="s">
        <v>417</v>
      </c>
    </row>
    <row r="106" spans="1:11">
      <c r="A106" s="1265" t="s">
        <v>373</v>
      </c>
      <c r="B106" s="561" t="s">
        <v>1094</v>
      </c>
      <c r="C106" s="685">
        <v>3204</v>
      </c>
      <c r="D106" s="685">
        <v>3046</v>
      </c>
      <c r="E106" s="685">
        <v>2877</v>
      </c>
      <c r="F106" s="822">
        <v>2742</v>
      </c>
      <c r="G106" s="822">
        <v>2587</v>
      </c>
      <c r="H106" s="449"/>
      <c r="I106" s="449"/>
      <c r="J106" s="449"/>
      <c r="K106" s="1153" t="s">
        <v>417</v>
      </c>
    </row>
    <row r="107" spans="1:11">
      <c r="A107" s="1265" t="s">
        <v>374</v>
      </c>
      <c r="B107" s="561" t="s">
        <v>1094</v>
      </c>
      <c r="C107" s="685">
        <v>5344</v>
      </c>
      <c r="D107" s="685">
        <v>5248</v>
      </c>
      <c r="E107" s="685">
        <v>5130</v>
      </c>
      <c r="F107" s="822">
        <v>5123</v>
      </c>
      <c r="G107" s="822">
        <v>5011</v>
      </c>
      <c r="H107" s="449"/>
      <c r="I107" s="449"/>
      <c r="J107" s="449"/>
      <c r="K107" s="1153" t="s">
        <v>417</v>
      </c>
    </row>
    <row r="108" spans="1:11">
      <c r="A108" s="1265" t="s">
        <v>375</v>
      </c>
      <c r="B108" s="561" t="s">
        <v>1094</v>
      </c>
      <c r="C108" s="685">
        <v>2950</v>
      </c>
      <c r="D108" s="685">
        <v>3027</v>
      </c>
      <c r="E108" s="685">
        <v>3059</v>
      </c>
      <c r="F108" s="701">
        <v>3115</v>
      </c>
      <c r="G108" s="701">
        <v>3253</v>
      </c>
      <c r="H108" s="449"/>
      <c r="I108" s="449"/>
      <c r="J108" s="449"/>
      <c r="K108" s="1153" t="s">
        <v>417</v>
      </c>
    </row>
    <row r="109" spans="1:11">
      <c r="A109" s="362"/>
      <c r="B109" s="362"/>
      <c r="H109" s="1131"/>
    </row>
    <row r="110" spans="1:11" ht="35.15" customHeight="1">
      <c r="A110" s="430" t="s">
        <v>387</v>
      </c>
      <c r="B110" s="448"/>
      <c r="C110" s="448"/>
      <c r="D110" s="448"/>
      <c r="E110" s="448"/>
      <c r="F110" s="448"/>
      <c r="G110" s="448"/>
      <c r="H110" s="1131"/>
    </row>
    <row r="111" spans="1:11">
      <c r="A111" s="939" t="s">
        <v>542</v>
      </c>
      <c r="B111" s="279" t="s">
        <v>446</v>
      </c>
      <c r="C111" s="602">
        <v>2018</v>
      </c>
      <c r="D111" s="602">
        <v>2019</v>
      </c>
      <c r="E111" s="604">
        <v>2020</v>
      </c>
      <c r="F111" s="1066">
        <v>2021</v>
      </c>
      <c r="G111" s="1155">
        <v>2022</v>
      </c>
      <c r="H111" s="1131"/>
      <c r="J111" s="449"/>
      <c r="K111" s="449"/>
    </row>
    <row r="112" spans="1:11" ht="16" customHeight="1">
      <c r="A112" s="375" t="s">
        <v>270</v>
      </c>
      <c r="B112" s="561" t="s">
        <v>1094</v>
      </c>
      <c r="C112" s="693">
        <v>41174</v>
      </c>
      <c r="D112" s="693">
        <v>39179</v>
      </c>
      <c r="E112" s="694">
        <v>36955</v>
      </c>
      <c r="F112" s="704">
        <v>36515</v>
      </c>
      <c r="G112" s="822">
        <v>35985</v>
      </c>
      <c r="H112" s="1160" t="s">
        <v>490</v>
      </c>
      <c r="I112" s="449"/>
      <c r="J112" s="1132" t="s">
        <v>1047</v>
      </c>
      <c r="K112" s="449"/>
    </row>
    <row r="113" spans="1:11" ht="16" customHeight="1">
      <c r="A113" s="368" t="s">
        <v>968</v>
      </c>
      <c r="B113" s="561" t="s">
        <v>1094</v>
      </c>
      <c r="C113" s="693">
        <v>1639</v>
      </c>
      <c r="D113" s="693">
        <v>1423</v>
      </c>
      <c r="E113" s="694">
        <v>1317</v>
      </c>
      <c r="F113" s="704">
        <v>1351</v>
      </c>
      <c r="G113" s="822">
        <v>1436</v>
      </c>
      <c r="H113" s="1160" t="s">
        <v>490</v>
      </c>
      <c r="I113" s="449"/>
      <c r="J113" s="1132" t="s">
        <v>1047</v>
      </c>
      <c r="K113" s="449"/>
    </row>
    <row r="114" spans="1:11" ht="16" customHeight="1">
      <c r="A114" s="368" t="s">
        <v>271</v>
      </c>
      <c r="B114" s="561" t="s">
        <v>1094</v>
      </c>
      <c r="C114" s="693">
        <v>14624</v>
      </c>
      <c r="D114" s="693">
        <v>9427</v>
      </c>
      <c r="E114" s="694">
        <v>7603</v>
      </c>
      <c r="F114" s="704">
        <v>10625</v>
      </c>
      <c r="G114" s="822">
        <v>11899</v>
      </c>
      <c r="H114" s="1160" t="s">
        <v>490</v>
      </c>
      <c r="I114" s="449"/>
      <c r="J114" s="1132" t="s">
        <v>1047</v>
      </c>
      <c r="K114" s="449"/>
    </row>
    <row r="115" spans="1:11" ht="16" customHeight="1">
      <c r="A115" s="368" t="s">
        <v>587</v>
      </c>
      <c r="B115" s="561" t="s">
        <v>1094</v>
      </c>
      <c r="C115" s="693">
        <v>589</v>
      </c>
      <c r="D115" s="693">
        <v>631</v>
      </c>
      <c r="E115" s="694">
        <v>523</v>
      </c>
      <c r="F115" s="704">
        <v>661</v>
      </c>
      <c r="G115" s="822">
        <v>675</v>
      </c>
      <c r="H115" s="1160" t="s">
        <v>490</v>
      </c>
      <c r="I115" s="449"/>
      <c r="J115" s="1132" t="s">
        <v>1047</v>
      </c>
      <c r="K115" s="449"/>
    </row>
    <row r="116" spans="1:11" ht="26">
      <c r="A116" s="368" t="s">
        <v>272</v>
      </c>
      <c r="B116" s="561" t="s">
        <v>1094</v>
      </c>
      <c r="C116" s="693">
        <v>173</v>
      </c>
      <c r="D116" s="693">
        <v>281</v>
      </c>
      <c r="E116" s="694">
        <v>325</v>
      </c>
      <c r="F116" s="704">
        <v>146</v>
      </c>
      <c r="G116" s="822">
        <v>136</v>
      </c>
      <c r="H116" s="449"/>
      <c r="I116" s="449"/>
      <c r="J116" s="1132" t="s">
        <v>1047</v>
      </c>
      <c r="K116" s="449"/>
    </row>
    <row r="117" spans="1:11">
      <c r="A117" s="1017" t="s">
        <v>513</v>
      </c>
      <c r="B117" s="536"/>
      <c r="C117" s="537"/>
      <c r="D117" s="537"/>
      <c r="E117" s="538"/>
      <c r="F117" s="539"/>
      <c r="G117" s="546"/>
    </row>
    <row r="118" spans="1:11" ht="76" customHeight="1">
      <c r="A118" s="1510" t="s">
        <v>672</v>
      </c>
      <c r="B118" s="1510"/>
      <c r="C118" s="1510"/>
      <c r="D118" s="1510"/>
      <c r="E118" s="1510"/>
      <c r="F118" s="1510"/>
      <c r="G118" s="1510"/>
    </row>
    <row r="119" spans="1:11">
      <c r="A119" s="362"/>
      <c r="B119" s="362"/>
      <c r="H119" s="1203"/>
    </row>
    <row r="120" spans="1:11" ht="35.15" customHeight="1">
      <c r="A120" s="430" t="s">
        <v>976</v>
      </c>
      <c r="B120" s="448"/>
      <c r="C120" s="448"/>
      <c r="D120" s="509"/>
      <c r="E120" s="448"/>
      <c r="F120" s="448"/>
      <c r="G120" s="448"/>
      <c r="H120" s="1248"/>
    </row>
    <row r="121" spans="1:11" s="401" customFormat="1" ht="14.5">
      <c r="A121" s="939" t="s">
        <v>542</v>
      </c>
      <c r="B121" s="279" t="s">
        <v>446</v>
      </c>
      <c r="C121" s="399"/>
      <c r="D121" s="1070">
        <v>2019</v>
      </c>
      <c r="E121" s="1070" t="s">
        <v>84</v>
      </c>
      <c r="F121" s="606">
        <v>2021</v>
      </c>
      <c r="G121" s="606">
        <v>2022</v>
      </c>
      <c r="H121" s="1204"/>
      <c r="I121" s="1131"/>
      <c r="J121" s="1131"/>
      <c r="K121" s="1131"/>
    </row>
    <row r="122" spans="1:11" s="401" customFormat="1" ht="13">
      <c r="A122" s="400" t="s">
        <v>370</v>
      </c>
      <c r="C122" s="70"/>
      <c r="D122" s="636"/>
      <c r="E122" s="670"/>
      <c r="F122" s="625"/>
      <c r="G122" s="625"/>
      <c r="H122" s="1137"/>
      <c r="I122" s="1131"/>
      <c r="J122" s="1131"/>
      <c r="K122" s="1131"/>
    </row>
    <row r="123" spans="1:11" s="401" customFormat="1" ht="13">
      <c r="A123" s="402" t="s">
        <v>363</v>
      </c>
      <c r="B123" s="384" t="s">
        <v>122</v>
      </c>
      <c r="C123" s="70"/>
      <c r="D123" s="429">
        <v>83.7</v>
      </c>
      <c r="E123" s="429">
        <v>84.3</v>
      </c>
      <c r="F123" s="825">
        <f>F17/F16*100</f>
        <v>84.998361960031815</v>
      </c>
      <c r="G123" s="825">
        <v>85.8</v>
      </c>
      <c r="H123" s="1133" t="s">
        <v>827</v>
      </c>
      <c r="I123" s="449"/>
      <c r="J123" s="449"/>
      <c r="K123" s="449"/>
    </row>
    <row r="124" spans="1:11" s="401" customFormat="1" ht="13">
      <c r="A124" s="402" t="s">
        <v>364</v>
      </c>
      <c r="B124" s="339" t="s">
        <v>122</v>
      </c>
      <c r="C124" s="70"/>
      <c r="D124" s="429">
        <v>10.8</v>
      </c>
      <c r="E124" s="429">
        <v>10.4</v>
      </c>
      <c r="F124" s="825">
        <v>9.6999999999999993</v>
      </c>
      <c r="G124" s="825">
        <v>8.8000000000000007</v>
      </c>
      <c r="H124" s="1133" t="s">
        <v>827</v>
      </c>
      <c r="I124" s="449"/>
      <c r="J124" s="449"/>
      <c r="K124" s="449"/>
    </row>
    <row r="125" spans="1:11" s="401" customFormat="1" ht="13">
      <c r="A125" s="402" t="s">
        <v>365</v>
      </c>
      <c r="B125" s="339" t="s">
        <v>122</v>
      </c>
      <c r="C125" s="70"/>
      <c r="D125" s="429">
        <v>2.8</v>
      </c>
      <c r="E125" s="429">
        <v>2.8</v>
      </c>
      <c r="F125" s="825">
        <v>2.7</v>
      </c>
      <c r="G125" s="825">
        <v>2.7</v>
      </c>
      <c r="H125" s="1133" t="s">
        <v>827</v>
      </c>
      <c r="I125" s="449"/>
      <c r="J125" s="449"/>
      <c r="K125" s="449"/>
    </row>
    <row r="126" spans="1:11" s="401" customFormat="1" ht="13">
      <c r="A126" s="402" t="s">
        <v>366</v>
      </c>
      <c r="B126" s="339" t="s">
        <v>122</v>
      </c>
      <c r="C126" s="70"/>
      <c r="D126" s="429">
        <v>2.6</v>
      </c>
      <c r="E126" s="429">
        <v>2.4</v>
      </c>
      <c r="F126" s="825">
        <v>2.5</v>
      </c>
      <c r="G126" s="825">
        <v>2.5</v>
      </c>
      <c r="H126" s="1133" t="s">
        <v>827</v>
      </c>
      <c r="I126" s="449"/>
      <c r="J126" s="449"/>
      <c r="K126" s="449"/>
    </row>
    <row r="127" spans="1:11" s="401" customFormat="1" ht="13">
      <c r="A127" s="402" t="s">
        <v>367</v>
      </c>
      <c r="B127" s="339" t="s">
        <v>122</v>
      </c>
      <c r="C127" s="70"/>
      <c r="D127" s="429">
        <v>0.1</v>
      </c>
      <c r="E127" s="429">
        <v>0.1</v>
      </c>
      <c r="F127" s="825">
        <v>0.1</v>
      </c>
      <c r="G127" s="825">
        <v>0.2</v>
      </c>
      <c r="H127" s="1133" t="s">
        <v>827</v>
      </c>
      <c r="I127" s="449"/>
      <c r="J127" s="449"/>
      <c r="K127" s="449"/>
    </row>
    <row r="128" spans="1:11" s="401" customFormat="1" ht="26">
      <c r="A128" s="826" t="s">
        <v>632</v>
      </c>
      <c r="B128" s="338"/>
      <c r="C128" s="70"/>
      <c r="D128" s="429"/>
      <c r="E128" s="429"/>
      <c r="F128" s="625"/>
      <c r="G128" s="625"/>
      <c r="H128" s="1131"/>
      <c r="I128" s="1131"/>
      <c r="J128" s="1131"/>
      <c r="K128" s="1131"/>
    </row>
    <row r="129" spans="1:11" s="401" customFormat="1" ht="16" customHeight="1">
      <c r="A129" s="827" t="s">
        <v>649</v>
      </c>
      <c r="B129" s="339" t="s">
        <v>122</v>
      </c>
      <c r="C129" s="70"/>
      <c r="D129" s="429">
        <v>36</v>
      </c>
      <c r="E129" s="429">
        <v>36</v>
      </c>
      <c r="F129" s="554">
        <v>38</v>
      </c>
      <c r="G129" s="561">
        <v>38</v>
      </c>
      <c r="H129" s="1133" t="s">
        <v>827</v>
      </c>
      <c r="I129" s="449"/>
      <c r="J129" s="449"/>
      <c r="K129" s="449"/>
    </row>
    <row r="130" spans="1:11" s="401" customFormat="1" ht="38.15" customHeight="1">
      <c r="A130" s="409" t="s">
        <v>1037</v>
      </c>
      <c r="B130" s="339" t="s">
        <v>122</v>
      </c>
      <c r="C130" s="70"/>
      <c r="D130" s="429">
        <v>35</v>
      </c>
      <c r="E130" s="429">
        <v>35</v>
      </c>
      <c r="F130" s="554">
        <v>33</v>
      </c>
      <c r="G130" s="561">
        <v>33</v>
      </c>
      <c r="H130" s="1133" t="s">
        <v>827</v>
      </c>
      <c r="I130" s="449"/>
      <c r="J130" s="449"/>
      <c r="K130" s="449"/>
    </row>
    <row r="131" spans="1:11" s="401" customFormat="1" ht="16" customHeight="1">
      <c r="A131" s="827" t="s">
        <v>650</v>
      </c>
      <c r="B131" s="339" t="s">
        <v>122</v>
      </c>
      <c r="C131" s="70"/>
      <c r="D131" s="429">
        <v>12</v>
      </c>
      <c r="E131" s="429">
        <v>12</v>
      </c>
      <c r="F131" s="554">
        <v>12</v>
      </c>
      <c r="G131" s="561">
        <v>11</v>
      </c>
      <c r="H131" s="1133" t="s">
        <v>827</v>
      </c>
      <c r="I131" s="449"/>
      <c r="J131" s="449"/>
      <c r="K131" s="449"/>
    </row>
    <row r="132" spans="1:11" s="401" customFormat="1" ht="16" customHeight="1">
      <c r="A132" s="827" t="s">
        <v>651</v>
      </c>
      <c r="B132" s="339" t="s">
        <v>122</v>
      </c>
      <c r="C132" s="70"/>
      <c r="D132" s="429">
        <v>12</v>
      </c>
      <c r="E132" s="429">
        <v>12</v>
      </c>
      <c r="F132" s="554">
        <v>12</v>
      </c>
      <c r="G132" s="561">
        <v>12</v>
      </c>
      <c r="H132" s="1133" t="s">
        <v>827</v>
      </c>
      <c r="I132" s="449"/>
      <c r="J132" s="449"/>
      <c r="K132" s="449"/>
    </row>
    <row r="133" spans="1:11" s="401" customFormat="1" ht="16" customHeight="1">
      <c r="A133" s="827" t="s">
        <v>652</v>
      </c>
      <c r="B133" s="339" t="s">
        <v>122</v>
      </c>
      <c r="C133" s="70"/>
      <c r="D133" s="429">
        <v>5</v>
      </c>
      <c r="E133" s="429">
        <v>5</v>
      </c>
      <c r="F133" s="554">
        <v>5</v>
      </c>
      <c r="G133" s="561">
        <v>6</v>
      </c>
      <c r="H133" s="1133" t="s">
        <v>827</v>
      </c>
      <c r="I133" s="449"/>
      <c r="J133" s="449"/>
      <c r="K133" s="449"/>
    </row>
    <row r="134" spans="1:11">
      <c r="A134" s="543" t="s">
        <v>513</v>
      </c>
      <c r="B134" s="535"/>
      <c r="C134" s="540"/>
      <c r="D134" s="541"/>
      <c r="E134" s="541"/>
      <c r="F134" s="542"/>
      <c r="G134" s="447"/>
    </row>
    <row r="135" spans="1:11" ht="53.15" customHeight="1">
      <c r="A135" s="1455" t="s">
        <v>656</v>
      </c>
      <c r="B135" s="1455"/>
      <c r="C135" s="1455"/>
      <c r="D135" s="1455"/>
      <c r="E135" s="1455"/>
      <c r="F135" s="1455"/>
      <c r="G135" s="1455"/>
      <c r="I135" s="1245"/>
    </row>
    <row r="136" spans="1:11" ht="16" customHeight="1">
      <c r="A136" s="364"/>
      <c r="B136" s="364"/>
      <c r="C136" s="364"/>
      <c r="D136" s="364"/>
    </row>
    <row r="137" spans="1:11" ht="35.15" customHeight="1">
      <c r="A137" s="430" t="s">
        <v>378</v>
      </c>
      <c r="B137" s="1115"/>
      <c r="C137" s="1115"/>
      <c r="D137" s="1115"/>
      <c r="E137" s="1115"/>
      <c r="F137" s="1115"/>
      <c r="G137" s="1115"/>
    </row>
    <row r="138" spans="1:11">
      <c r="A138" s="939" t="s">
        <v>542</v>
      </c>
      <c r="B138" s="279" t="s">
        <v>446</v>
      </c>
      <c r="C138" s="512"/>
      <c r="D138" s="588">
        <v>2019</v>
      </c>
      <c r="E138" s="588" t="s">
        <v>84</v>
      </c>
      <c r="F138" s="1070">
        <v>2021</v>
      </c>
      <c r="G138" s="606">
        <v>2022</v>
      </c>
      <c r="H138" s="1204"/>
    </row>
    <row r="139" spans="1:11">
      <c r="A139" s="325" t="s">
        <v>173</v>
      </c>
      <c r="B139" s="520"/>
      <c r="C139" s="521"/>
      <c r="D139" s="708"/>
      <c r="E139" s="708"/>
      <c r="F139" s="707"/>
      <c r="G139" s="708"/>
      <c r="H139" s="1204"/>
    </row>
    <row r="140" spans="1:11" ht="24" customHeight="1">
      <c r="A140" s="328" t="s">
        <v>85</v>
      </c>
      <c r="B140" s="326" t="s">
        <v>122</v>
      </c>
      <c r="C140" s="450"/>
      <c r="D140" s="635">
        <v>1.1000000000000001</v>
      </c>
      <c r="E140" s="634">
        <v>2</v>
      </c>
      <c r="F140" s="339">
        <v>4</v>
      </c>
      <c r="G140" s="985">
        <v>2.1</v>
      </c>
      <c r="H140" s="1161" t="s">
        <v>406</v>
      </c>
      <c r="I140" s="449"/>
      <c r="J140" s="1132" t="s">
        <v>1048</v>
      </c>
      <c r="K140" s="1096" t="s">
        <v>521</v>
      </c>
    </row>
    <row r="141" spans="1:11" ht="26">
      <c r="A141" s="328" t="s">
        <v>86</v>
      </c>
      <c r="B141" s="326" t="s">
        <v>122</v>
      </c>
      <c r="C141" s="450"/>
      <c r="D141" s="635">
        <v>17.5</v>
      </c>
      <c r="E141" s="634">
        <v>18</v>
      </c>
      <c r="F141" s="339">
        <v>16</v>
      </c>
      <c r="G141" s="985">
        <v>17.100000000000001</v>
      </c>
      <c r="H141" s="1161" t="s">
        <v>406</v>
      </c>
      <c r="I141" s="449"/>
      <c r="J141" s="1132" t="s">
        <v>1048</v>
      </c>
      <c r="K141" s="1096" t="s">
        <v>521</v>
      </c>
    </row>
    <row r="142" spans="1:11" ht="26">
      <c r="A142" s="328" t="s">
        <v>87</v>
      </c>
      <c r="B142" s="326" t="s">
        <v>122</v>
      </c>
      <c r="C142" s="450"/>
      <c r="D142" s="709">
        <v>4</v>
      </c>
      <c r="E142" s="634">
        <v>6.6</v>
      </c>
      <c r="F142" s="339">
        <v>4</v>
      </c>
      <c r="G142" s="985">
        <v>4.0999999999999996</v>
      </c>
      <c r="H142" s="1161" t="s">
        <v>406</v>
      </c>
      <c r="I142" s="449"/>
      <c r="J142" s="1132" t="s">
        <v>1048</v>
      </c>
      <c r="K142" s="1096" t="s">
        <v>521</v>
      </c>
    </row>
    <row r="143" spans="1:11">
      <c r="A143" s="920" t="s">
        <v>675</v>
      </c>
      <c r="B143" s="326" t="s">
        <v>122</v>
      </c>
      <c r="C143" s="450"/>
      <c r="D143" s="635">
        <v>26.3</v>
      </c>
      <c r="E143" s="710">
        <v>26.7</v>
      </c>
      <c r="F143" s="339">
        <v>26</v>
      </c>
      <c r="G143" s="985">
        <v>25.7</v>
      </c>
      <c r="H143" s="1161" t="s">
        <v>406</v>
      </c>
      <c r="I143" s="449"/>
      <c r="J143" s="1132" t="s">
        <v>1048</v>
      </c>
      <c r="K143" s="1096" t="s">
        <v>521</v>
      </c>
    </row>
    <row r="144" spans="1:11">
      <c r="H144" s="1417"/>
    </row>
    <row r="145" spans="1:11" ht="16" customHeight="1">
      <c r="A145" s="430" t="s">
        <v>492</v>
      </c>
      <c r="B145" s="448"/>
      <c r="C145" s="448"/>
      <c r="D145" s="448"/>
      <c r="E145" s="509"/>
      <c r="F145" s="448"/>
      <c r="G145" s="448"/>
      <c r="H145" s="1417"/>
    </row>
    <row r="146" spans="1:11" ht="16" customHeight="1">
      <c r="A146" s="430" t="s">
        <v>493</v>
      </c>
      <c r="B146" s="448"/>
      <c r="C146" s="448"/>
      <c r="D146" s="448"/>
      <c r="E146" s="448"/>
      <c r="F146" s="448"/>
      <c r="G146" s="448"/>
      <c r="H146" s="1417"/>
    </row>
    <row r="147" spans="1:11">
      <c r="A147" s="939" t="s">
        <v>542</v>
      </c>
      <c r="B147" s="279" t="s">
        <v>446</v>
      </c>
      <c r="C147" s="588">
        <v>2018</v>
      </c>
      <c r="D147" s="588">
        <v>2019</v>
      </c>
      <c r="E147" s="588">
        <v>2020</v>
      </c>
      <c r="F147" s="588">
        <v>2021</v>
      </c>
      <c r="G147" s="606">
        <v>2022</v>
      </c>
      <c r="H147" s="1204"/>
      <c r="I147" s="449"/>
      <c r="J147" s="449"/>
      <c r="K147" s="449"/>
    </row>
    <row r="148" spans="1:11">
      <c r="A148" s="328" t="s">
        <v>380</v>
      </c>
      <c r="B148" s="561" t="s">
        <v>1094</v>
      </c>
      <c r="C148" s="582">
        <v>89</v>
      </c>
      <c r="D148" s="582">
        <v>89</v>
      </c>
      <c r="E148" s="582">
        <v>88</v>
      </c>
      <c r="F148" s="582">
        <v>89</v>
      </c>
      <c r="G148" s="1156">
        <v>82</v>
      </c>
      <c r="H148" s="1418"/>
      <c r="I148" s="449"/>
      <c r="J148" s="449"/>
      <c r="K148" s="449"/>
    </row>
    <row r="149" spans="1:11">
      <c r="A149" s="328" t="s">
        <v>698</v>
      </c>
      <c r="B149" s="561" t="s">
        <v>1094</v>
      </c>
      <c r="C149" s="582">
        <v>28</v>
      </c>
      <c r="D149" s="582">
        <v>29</v>
      </c>
      <c r="E149" s="582">
        <v>31</v>
      </c>
      <c r="F149" s="582">
        <v>31</v>
      </c>
      <c r="G149" s="1156">
        <v>29</v>
      </c>
      <c r="H149" s="1161" t="s">
        <v>980</v>
      </c>
      <c r="I149" s="449"/>
      <c r="J149" s="449"/>
      <c r="K149" s="449"/>
    </row>
    <row r="150" spans="1:11">
      <c r="A150" s="328" t="s">
        <v>379</v>
      </c>
      <c r="B150" s="326" t="s">
        <v>122</v>
      </c>
      <c r="C150" s="583">
        <f t="shared" ref="C150:E150" si="13">C149/C148*100</f>
        <v>31.460674157303369</v>
      </c>
      <c r="D150" s="583">
        <f t="shared" si="13"/>
        <v>32.584269662921351</v>
      </c>
      <c r="E150" s="583">
        <f t="shared" si="13"/>
        <v>35.227272727272727</v>
      </c>
      <c r="F150" s="583">
        <f>F149/F148*100</f>
        <v>34.831460674157306</v>
      </c>
      <c r="G150" s="583">
        <f>G149/G148*100</f>
        <v>35.365853658536587</v>
      </c>
      <c r="H150" s="1161" t="s">
        <v>980</v>
      </c>
      <c r="I150" s="449"/>
      <c r="J150" s="449"/>
      <c r="K150" s="449"/>
    </row>
    <row r="151" spans="1:11">
      <c r="A151" s="543" t="s">
        <v>513</v>
      </c>
      <c r="B151" s="320"/>
      <c r="C151" s="439"/>
      <c r="D151" s="439"/>
      <c r="E151" s="439"/>
      <c r="F151" s="447"/>
      <c r="G151" s="447"/>
      <c r="H151" s="1131"/>
    </row>
    <row r="152" spans="1:11" ht="51" customHeight="1">
      <c r="A152" s="1455" t="s">
        <v>944</v>
      </c>
      <c r="B152" s="1455"/>
      <c r="C152" s="1455"/>
      <c r="D152" s="1455"/>
      <c r="E152" s="1455"/>
      <c r="F152" s="1455"/>
      <c r="G152" s="1455"/>
      <c r="H152" s="1131"/>
    </row>
    <row r="153" spans="1:11" ht="16" customHeight="1">
      <c r="A153" s="778"/>
      <c r="B153" s="778"/>
      <c r="C153" s="778"/>
      <c r="D153" s="778"/>
      <c r="E153" s="778"/>
      <c r="F153" s="778"/>
      <c r="G153" s="778"/>
      <c r="H153" s="1131"/>
    </row>
    <row r="154" spans="1:11" ht="16" customHeight="1">
      <c r="A154" s="784" t="s">
        <v>648</v>
      </c>
      <c r="B154" s="778"/>
      <c r="C154" s="778"/>
      <c r="D154" s="778"/>
      <c r="E154" s="778"/>
      <c r="F154" s="778"/>
      <c r="G154" s="778"/>
      <c r="H154" s="1131"/>
    </row>
    <row r="155" spans="1:11" ht="35.15" customHeight="1">
      <c r="A155" s="430" t="s">
        <v>498</v>
      </c>
      <c r="B155" s="448"/>
      <c r="C155" s="448"/>
      <c r="D155" s="448"/>
      <c r="E155" s="448"/>
      <c r="F155" s="71"/>
      <c r="G155" s="71"/>
      <c r="H155" s="1131"/>
    </row>
    <row r="156" spans="1:11">
      <c r="A156" s="939" t="s">
        <v>542</v>
      </c>
      <c r="B156" s="279" t="s">
        <v>446</v>
      </c>
      <c r="C156" s="598">
        <v>2018</v>
      </c>
      <c r="D156" s="588">
        <v>2019</v>
      </c>
      <c r="E156" s="588">
        <v>2020</v>
      </c>
      <c r="F156" s="606">
        <v>2021</v>
      </c>
      <c r="G156" s="606">
        <v>2022</v>
      </c>
      <c r="H156" s="1133"/>
    </row>
    <row r="157" spans="1:11" ht="44.15" customHeight="1">
      <c r="A157" s="329" t="s">
        <v>291</v>
      </c>
      <c r="B157" s="327" t="s">
        <v>122</v>
      </c>
      <c r="C157" s="571">
        <v>90</v>
      </c>
      <c r="D157" s="587">
        <v>89</v>
      </c>
      <c r="E157" s="587">
        <v>90</v>
      </c>
      <c r="F157" s="828">
        <v>93</v>
      </c>
      <c r="G157" s="828">
        <v>93</v>
      </c>
      <c r="H157" s="1161" t="s">
        <v>830</v>
      </c>
      <c r="I157" s="449"/>
      <c r="J157" s="449"/>
      <c r="K157" s="1159" t="s">
        <v>756</v>
      </c>
    </row>
    <row r="158" spans="1:11" ht="46" customHeight="1">
      <c r="A158" s="329" t="s">
        <v>292</v>
      </c>
      <c r="B158" s="327" t="s">
        <v>122</v>
      </c>
      <c r="C158" s="608">
        <v>98</v>
      </c>
      <c r="D158" s="600">
        <v>96</v>
      </c>
      <c r="E158" s="600">
        <v>98</v>
      </c>
      <c r="F158" s="829">
        <v>99.5</v>
      </c>
      <c r="G158" s="1297">
        <v>99.5</v>
      </c>
      <c r="H158" s="449"/>
      <c r="I158" s="449"/>
      <c r="J158" s="449"/>
      <c r="K158" s="1130" t="s">
        <v>417</v>
      </c>
    </row>
    <row r="159" spans="1:11" ht="16" customHeight="1">
      <c r="A159" s="552" t="s">
        <v>205</v>
      </c>
      <c r="B159" s="548"/>
      <c r="C159" s="549"/>
      <c r="D159" s="550"/>
      <c r="E159" s="550"/>
      <c r="F159" s="551"/>
      <c r="G159" s="7"/>
      <c r="I159" s="1205"/>
    </row>
    <row r="160" spans="1:11" ht="58" customHeight="1">
      <c r="A160" s="1455" t="s">
        <v>945</v>
      </c>
      <c r="B160" s="1455"/>
      <c r="C160" s="1455"/>
      <c r="D160" s="1455"/>
      <c r="E160" s="1455"/>
      <c r="F160" s="1455"/>
      <c r="G160" s="1455"/>
    </row>
    <row r="162" spans="1:11" ht="35.15" customHeight="1">
      <c r="A162" s="430" t="s">
        <v>494</v>
      </c>
      <c r="B162" s="448"/>
      <c r="C162" s="448"/>
      <c r="D162" s="71"/>
      <c r="E162" s="71"/>
      <c r="F162" s="71"/>
      <c r="G162" s="71"/>
    </row>
    <row r="163" spans="1:11">
      <c r="A163" s="939" t="s">
        <v>542</v>
      </c>
      <c r="B163" s="279" t="s">
        <v>446</v>
      </c>
      <c r="C163" s="604">
        <v>2018</v>
      </c>
      <c r="D163" s="602">
        <v>2019</v>
      </c>
      <c r="E163" s="81">
        <v>2020</v>
      </c>
      <c r="F163" s="81">
        <v>2021</v>
      </c>
      <c r="G163" s="1069">
        <v>2022</v>
      </c>
    </row>
    <row r="164" spans="1:11">
      <c r="A164" s="404" t="s">
        <v>386</v>
      </c>
      <c r="B164" s="382" t="s">
        <v>381</v>
      </c>
      <c r="C164" s="711">
        <v>430323</v>
      </c>
      <c r="D164" s="712">
        <v>456495</v>
      </c>
      <c r="E164" s="1022">
        <f>E165+E166+E167+E168+E169</f>
        <v>456750</v>
      </c>
      <c r="F164" s="1022">
        <f>F165+F166+F167+F168+F169</f>
        <v>478553</v>
      </c>
      <c r="G164" s="1399">
        <f>G165+G166+G167+G168+G169</f>
        <v>492541</v>
      </c>
      <c r="H164" s="1133" t="s">
        <v>495</v>
      </c>
      <c r="I164" s="449"/>
      <c r="J164" s="449"/>
      <c r="K164" s="1160" t="s">
        <v>417</v>
      </c>
    </row>
    <row r="165" spans="1:11">
      <c r="A165" s="368" t="s">
        <v>382</v>
      </c>
      <c r="B165" s="382" t="s">
        <v>381</v>
      </c>
      <c r="C165" s="1427" t="s">
        <v>88</v>
      </c>
      <c r="D165" s="693" t="s">
        <v>89</v>
      </c>
      <c r="E165" s="813">
        <v>321215</v>
      </c>
      <c r="F165" s="1400">
        <v>340375</v>
      </c>
      <c r="G165" s="1400">
        <v>351895</v>
      </c>
      <c r="H165" s="1133" t="s">
        <v>495</v>
      </c>
      <c r="I165" s="449"/>
      <c r="J165" s="449"/>
      <c r="K165" s="1160" t="s">
        <v>417</v>
      </c>
    </row>
    <row r="166" spans="1:11">
      <c r="A166" s="368" t="s">
        <v>383</v>
      </c>
      <c r="B166" s="382" t="s">
        <v>381</v>
      </c>
      <c r="C166" s="694" t="s">
        <v>90</v>
      </c>
      <c r="D166" s="693" t="s">
        <v>91</v>
      </c>
      <c r="E166" s="813">
        <v>60267</v>
      </c>
      <c r="F166" s="1400">
        <v>62334</v>
      </c>
      <c r="G166" s="1400">
        <v>65613</v>
      </c>
      <c r="H166" s="1133" t="s">
        <v>495</v>
      </c>
      <c r="I166" s="449"/>
      <c r="J166" s="449"/>
      <c r="K166" s="1160" t="s">
        <v>417</v>
      </c>
    </row>
    <row r="167" spans="1:11" ht="20.149999999999999" customHeight="1">
      <c r="A167" s="368" t="s">
        <v>384</v>
      </c>
      <c r="B167" s="382" t="s">
        <v>358</v>
      </c>
      <c r="C167" s="694" t="s">
        <v>92</v>
      </c>
      <c r="D167" s="693" t="s">
        <v>93</v>
      </c>
      <c r="E167" s="813">
        <v>13361</v>
      </c>
      <c r="F167" s="1400">
        <v>12799</v>
      </c>
      <c r="G167" s="1400">
        <v>12170</v>
      </c>
      <c r="H167" s="1133" t="s">
        <v>495</v>
      </c>
      <c r="I167" s="449"/>
      <c r="J167" s="449"/>
      <c r="K167" s="1160" t="s">
        <v>417</v>
      </c>
    </row>
    <row r="168" spans="1:11">
      <c r="A168" s="375" t="s">
        <v>385</v>
      </c>
      <c r="B168" s="382" t="s">
        <v>358</v>
      </c>
      <c r="C168" s="694" t="s">
        <v>94</v>
      </c>
      <c r="D168" s="693" t="s">
        <v>95</v>
      </c>
      <c r="E168" s="813">
        <v>43468</v>
      </c>
      <c r="F168" s="1400">
        <v>40397</v>
      </c>
      <c r="G168" s="1400">
        <v>41328</v>
      </c>
      <c r="H168" s="1133" t="s">
        <v>495</v>
      </c>
      <c r="I168" s="449"/>
      <c r="J168" s="449"/>
      <c r="K168" s="1160" t="s">
        <v>417</v>
      </c>
    </row>
    <row r="169" spans="1:11">
      <c r="A169" s="375" t="s">
        <v>369</v>
      </c>
      <c r="B169" s="382" t="s">
        <v>381</v>
      </c>
      <c r="C169" s="685" t="s">
        <v>96</v>
      </c>
      <c r="D169" s="678" t="s">
        <v>97</v>
      </c>
      <c r="E169" s="813">
        <v>18439</v>
      </c>
      <c r="F169" s="1400">
        <v>22648</v>
      </c>
      <c r="G169" s="1400">
        <v>21535</v>
      </c>
      <c r="H169" s="1133" t="s">
        <v>495</v>
      </c>
      <c r="I169" s="449"/>
      <c r="J169" s="449"/>
      <c r="K169" s="1160" t="s">
        <v>417</v>
      </c>
    </row>
    <row r="170" spans="1:11">
      <c r="A170" s="405" t="s">
        <v>14</v>
      </c>
      <c r="B170" s="382" t="s">
        <v>381</v>
      </c>
      <c r="C170" s="711">
        <v>357277</v>
      </c>
      <c r="D170" s="712">
        <v>387154</v>
      </c>
      <c r="E170" s="1022">
        <f>E171+E172+E173+E174+E175</f>
        <v>386541</v>
      </c>
      <c r="F170" s="1022">
        <f>F171+F172+F173+F174+F175</f>
        <v>411532</v>
      </c>
      <c r="G170" s="1022">
        <f>G171+G172+G173+G174+G175</f>
        <v>429342</v>
      </c>
      <c r="H170" s="449"/>
      <c r="I170" s="449"/>
      <c r="J170" s="449"/>
      <c r="K170" s="1160" t="s">
        <v>417</v>
      </c>
    </row>
    <row r="171" spans="1:11">
      <c r="A171" s="383" t="s">
        <v>382</v>
      </c>
      <c r="B171" s="382" t="s">
        <v>381</v>
      </c>
      <c r="C171" s="685" t="s">
        <v>98</v>
      </c>
      <c r="D171" s="693" t="s">
        <v>613</v>
      </c>
      <c r="E171" s="813">
        <v>265984</v>
      </c>
      <c r="F171" s="813">
        <v>287593</v>
      </c>
      <c r="G171" s="1157">
        <v>301509</v>
      </c>
      <c r="H171" s="449"/>
      <c r="I171" s="449"/>
      <c r="J171" s="449"/>
      <c r="K171" s="1160" t="s">
        <v>417</v>
      </c>
    </row>
    <row r="172" spans="1:11">
      <c r="A172" s="383" t="s">
        <v>383</v>
      </c>
      <c r="B172" s="382" t="s">
        <v>381</v>
      </c>
      <c r="C172" s="694" t="s">
        <v>614</v>
      </c>
      <c r="D172" s="693" t="s">
        <v>615</v>
      </c>
      <c r="E172" s="685">
        <v>56650</v>
      </c>
      <c r="F172" s="678">
        <v>59350</v>
      </c>
      <c r="G172" s="684">
        <v>62282</v>
      </c>
      <c r="H172" s="449"/>
      <c r="I172" s="449"/>
      <c r="J172" s="449"/>
      <c r="K172" s="1160" t="s">
        <v>417</v>
      </c>
    </row>
    <row r="173" spans="1:11" ht="19" customHeight="1">
      <c r="A173" s="385" t="s">
        <v>384</v>
      </c>
      <c r="B173" s="382" t="s">
        <v>358</v>
      </c>
      <c r="C173" s="685" t="s">
        <v>99</v>
      </c>
      <c r="D173" s="693" t="s">
        <v>616</v>
      </c>
      <c r="E173" s="685">
        <v>7308</v>
      </c>
      <c r="F173" s="678">
        <v>6975</v>
      </c>
      <c r="G173" s="684">
        <v>7119</v>
      </c>
      <c r="H173" s="449"/>
      <c r="I173" s="449"/>
      <c r="J173" s="449"/>
      <c r="K173" s="1160" t="s">
        <v>417</v>
      </c>
    </row>
    <row r="174" spans="1:11">
      <c r="A174" s="375" t="s">
        <v>385</v>
      </c>
      <c r="B174" s="382" t="s">
        <v>358</v>
      </c>
      <c r="C174" s="685" t="s">
        <v>100</v>
      </c>
      <c r="D174" s="693" t="s">
        <v>617</v>
      </c>
      <c r="E174" s="685">
        <v>43265</v>
      </c>
      <c r="F174" s="678">
        <v>40240</v>
      </c>
      <c r="G174" s="684">
        <v>41170</v>
      </c>
      <c r="H174" s="449"/>
      <c r="I174" s="449"/>
      <c r="J174" s="449"/>
      <c r="K174" s="1160" t="s">
        <v>417</v>
      </c>
    </row>
    <row r="175" spans="1:11">
      <c r="A175" s="375" t="s">
        <v>369</v>
      </c>
      <c r="B175" s="382" t="s">
        <v>381</v>
      </c>
      <c r="C175" s="694" t="s">
        <v>618</v>
      </c>
      <c r="D175" s="693" t="s">
        <v>619</v>
      </c>
      <c r="E175" s="685">
        <v>13334</v>
      </c>
      <c r="F175" s="678">
        <v>17374</v>
      </c>
      <c r="G175" s="684">
        <v>17262</v>
      </c>
      <c r="H175" s="449"/>
      <c r="I175" s="449"/>
      <c r="J175" s="449"/>
      <c r="K175" s="1160" t="s">
        <v>417</v>
      </c>
    </row>
    <row r="176" spans="1:11">
      <c r="A176" s="543" t="s">
        <v>513</v>
      </c>
      <c r="B176" s="541"/>
      <c r="C176" s="538"/>
      <c r="D176" s="537"/>
      <c r="E176" s="544"/>
      <c r="F176" s="545"/>
      <c r="G176" s="545"/>
    </row>
    <row r="177" spans="1:11" ht="61" customHeight="1">
      <c r="A177" s="1455" t="s">
        <v>680</v>
      </c>
      <c r="B177" s="1455"/>
      <c r="C177" s="1455"/>
      <c r="D177" s="1455"/>
      <c r="E177" s="1455"/>
      <c r="F177" s="1455"/>
      <c r="G177" s="1455"/>
    </row>
    <row r="178" spans="1:11" ht="18" customHeight="1">
      <c r="A178" s="1455" t="s">
        <v>657</v>
      </c>
      <c r="B178" s="1455"/>
      <c r="C178" s="1455"/>
      <c r="D178" s="1455"/>
      <c r="E178" s="1455"/>
      <c r="F178" s="1455"/>
      <c r="G178" s="1455"/>
    </row>
    <row r="179" spans="1:11" ht="48.75" customHeight="1">
      <c r="A179" s="1468" t="s">
        <v>1057</v>
      </c>
      <c r="B179" s="1553"/>
      <c r="C179" s="1553"/>
      <c r="D179" s="1553"/>
      <c r="E179" s="1553"/>
      <c r="F179" s="1553"/>
      <c r="G179" s="1553"/>
    </row>
    <row r="181" spans="1:11" ht="35.15" customHeight="1">
      <c r="A181" s="430" t="s">
        <v>273</v>
      </c>
      <c r="B181" s="448"/>
      <c r="C181" s="448"/>
      <c r="D181" s="448"/>
      <c r="E181" s="448"/>
      <c r="F181" s="71"/>
      <c r="G181" s="71"/>
    </row>
    <row r="182" spans="1:11">
      <c r="A182" s="939" t="s">
        <v>542</v>
      </c>
      <c r="B182" s="279" t="s">
        <v>446</v>
      </c>
      <c r="C182" s="602">
        <v>2018</v>
      </c>
      <c r="D182" s="602">
        <v>2019</v>
      </c>
      <c r="E182" s="602">
        <v>2020</v>
      </c>
      <c r="F182" s="602">
        <v>2021</v>
      </c>
      <c r="G182" s="607">
        <v>2022</v>
      </c>
    </row>
    <row r="183" spans="1:11" ht="16" customHeight="1">
      <c r="A183" s="328" t="s">
        <v>388</v>
      </c>
      <c r="B183" s="326" t="s">
        <v>389</v>
      </c>
      <c r="C183" s="693">
        <v>8910</v>
      </c>
      <c r="D183" s="693">
        <v>12544</v>
      </c>
      <c r="E183" s="693">
        <v>13794</v>
      </c>
      <c r="F183" s="813">
        <v>12105</v>
      </c>
      <c r="G183" s="1157">
        <v>11532</v>
      </c>
      <c r="H183" s="1133" t="s">
        <v>495</v>
      </c>
      <c r="I183" s="449"/>
      <c r="J183" s="449"/>
      <c r="K183" s="1133" t="s">
        <v>417</v>
      </c>
    </row>
    <row r="184" spans="1:11" ht="26">
      <c r="A184" s="328" t="s">
        <v>391</v>
      </c>
      <c r="B184" s="561" t="s">
        <v>1094</v>
      </c>
      <c r="C184" s="693">
        <v>49441</v>
      </c>
      <c r="D184" s="693">
        <v>52854</v>
      </c>
      <c r="E184" s="693">
        <v>53519</v>
      </c>
      <c r="F184" s="693">
        <v>53646</v>
      </c>
      <c r="G184" s="998">
        <v>53512</v>
      </c>
      <c r="H184" s="449"/>
      <c r="I184" s="449"/>
      <c r="J184" s="449"/>
      <c r="K184" s="449"/>
    </row>
    <row r="185" spans="1:11" ht="26">
      <c r="A185" s="328" t="s">
        <v>496</v>
      </c>
      <c r="B185" s="326" t="s">
        <v>390</v>
      </c>
      <c r="C185" s="693">
        <v>2272</v>
      </c>
      <c r="D185" s="693">
        <v>2134</v>
      </c>
      <c r="E185" s="694">
        <v>2241</v>
      </c>
      <c r="F185" s="693">
        <v>2291</v>
      </c>
      <c r="G185" s="998">
        <v>2278</v>
      </c>
      <c r="H185" s="449"/>
      <c r="I185" s="449"/>
      <c r="J185" s="449"/>
      <c r="K185" s="449"/>
    </row>
    <row r="186" spans="1:11">
      <c r="A186" s="559"/>
      <c r="B186" s="320"/>
      <c r="C186" s="785"/>
      <c r="D186" s="785"/>
      <c r="E186" s="786"/>
      <c r="F186" s="785"/>
      <c r="G186" s="785"/>
    </row>
    <row r="187" spans="1:11">
      <c r="A187" s="787" t="s">
        <v>504</v>
      </c>
      <c r="H187" s="1131"/>
    </row>
    <row r="188" spans="1:11" ht="35.15" customHeight="1">
      <c r="A188" s="430" t="s">
        <v>274</v>
      </c>
      <c r="B188" s="448"/>
      <c r="C188" s="448"/>
      <c r="D188" s="448"/>
      <c r="E188" s="448"/>
      <c r="F188" s="71"/>
      <c r="G188" s="71"/>
      <c r="H188" s="1131"/>
    </row>
    <row r="189" spans="1:11">
      <c r="A189" s="939" t="s">
        <v>542</v>
      </c>
      <c r="B189" s="279" t="s">
        <v>446</v>
      </c>
      <c r="C189" s="602">
        <v>2018</v>
      </c>
      <c r="D189" s="602">
        <v>2019</v>
      </c>
      <c r="E189" s="602">
        <v>2020</v>
      </c>
      <c r="F189" s="607">
        <v>2021</v>
      </c>
      <c r="G189" s="607">
        <v>2022</v>
      </c>
      <c r="H189" s="1131"/>
    </row>
    <row r="190" spans="1:11" ht="26">
      <c r="A190" s="368" t="s">
        <v>576</v>
      </c>
      <c r="B190" s="382" t="s">
        <v>358</v>
      </c>
      <c r="C190" s="693">
        <v>74684</v>
      </c>
      <c r="D190" s="693">
        <v>78026</v>
      </c>
      <c r="E190" s="693">
        <v>80119</v>
      </c>
      <c r="F190" s="822">
        <v>83861</v>
      </c>
      <c r="G190" s="822">
        <v>92493</v>
      </c>
      <c r="H190" s="449"/>
      <c r="I190" s="449"/>
      <c r="J190" s="1132" t="s">
        <v>1049</v>
      </c>
      <c r="K190" s="1133" t="s">
        <v>417</v>
      </c>
    </row>
    <row r="191" spans="1:11">
      <c r="A191" s="368" t="s">
        <v>344</v>
      </c>
      <c r="B191" s="505" t="s">
        <v>122</v>
      </c>
      <c r="C191" s="70"/>
      <c r="D191" s="70"/>
      <c r="E191" s="382">
        <v>15</v>
      </c>
      <c r="F191" s="1001">
        <v>15</v>
      </c>
      <c r="G191" s="1001">
        <v>15</v>
      </c>
      <c r="H191" s="449"/>
      <c r="I191" s="449"/>
      <c r="J191" s="449"/>
      <c r="K191" s="1133" t="s">
        <v>522</v>
      </c>
    </row>
    <row r="192" spans="1:11">
      <c r="A192" s="368" t="s">
        <v>371</v>
      </c>
      <c r="B192" s="505" t="s">
        <v>122</v>
      </c>
      <c r="C192" s="70"/>
      <c r="D192" s="70"/>
      <c r="E192" s="382">
        <v>27</v>
      </c>
      <c r="F192" s="1001">
        <v>25</v>
      </c>
      <c r="G192" s="1001">
        <v>30</v>
      </c>
      <c r="H192" s="449"/>
      <c r="I192" s="449"/>
      <c r="J192" s="449"/>
      <c r="K192" s="1133" t="s">
        <v>522</v>
      </c>
    </row>
    <row r="193" spans="1:12">
      <c r="A193" s="368" t="s">
        <v>377</v>
      </c>
      <c r="B193" s="505" t="s">
        <v>122</v>
      </c>
      <c r="C193" s="70"/>
      <c r="D193" s="70"/>
      <c r="E193" s="382">
        <v>58</v>
      </c>
      <c r="F193" s="1001">
        <v>60</v>
      </c>
      <c r="G193" s="1001">
        <v>55</v>
      </c>
      <c r="H193" s="449"/>
      <c r="I193" s="449"/>
      <c r="J193" s="449"/>
      <c r="K193" s="1133" t="s">
        <v>522</v>
      </c>
    </row>
    <row r="194" spans="1:12" ht="26">
      <c r="A194" s="368" t="s">
        <v>392</v>
      </c>
      <c r="B194" s="382" t="s">
        <v>393</v>
      </c>
      <c r="C194" s="693">
        <v>243467</v>
      </c>
      <c r="D194" s="693">
        <v>258728</v>
      </c>
      <c r="E194" s="693">
        <v>584621</v>
      </c>
      <c r="F194" s="822">
        <v>409435</v>
      </c>
      <c r="G194" s="701">
        <v>427992</v>
      </c>
      <c r="H194" s="449"/>
      <c r="I194" s="449"/>
      <c r="J194" s="449"/>
      <c r="K194" s="1133" t="s">
        <v>417</v>
      </c>
    </row>
    <row r="195" spans="1:12" ht="16" customHeight="1">
      <c r="A195" s="368" t="s">
        <v>344</v>
      </c>
      <c r="B195" s="382" t="s">
        <v>122</v>
      </c>
      <c r="C195" s="70"/>
      <c r="D195" s="70"/>
      <c r="E195" s="382">
        <v>14</v>
      </c>
      <c r="F195" s="1001">
        <v>19</v>
      </c>
      <c r="G195" s="1001">
        <v>19</v>
      </c>
      <c r="H195" s="449"/>
      <c r="I195" s="449"/>
      <c r="J195" s="449"/>
      <c r="K195" s="1133" t="s">
        <v>522</v>
      </c>
    </row>
    <row r="196" spans="1:12" ht="16" customHeight="1">
      <c r="A196" s="368" t="s">
        <v>371</v>
      </c>
      <c r="B196" s="382" t="s">
        <v>122</v>
      </c>
      <c r="C196" s="70"/>
      <c r="D196" s="70"/>
      <c r="E196" s="382">
        <v>14</v>
      </c>
      <c r="F196" s="561">
        <v>18</v>
      </c>
      <c r="G196" s="561">
        <v>26</v>
      </c>
      <c r="H196" s="449"/>
      <c r="I196" s="449"/>
      <c r="J196" s="449"/>
      <c r="K196" s="1133" t="s">
        <v>522</v>
      </c>
    </row>
    <row r="197" spans="1:12" ht="16" customHeight="1">
      <c r="A197" s="368" t="s">
        <v>377</v>
      </c>
      <c r="B197" s="382" t="s">
        <v>122</v>
      </c>
      <c r="C197" s="70"/>
      <c r="D197" s="70"/>
      <c r="E197" s="382">
        <v>72</v>
      </c>
      <c r="F197" s="561">
        <v>63</v>
      </c>
      <c r="G197" s="561">
        <v>55</v>
      </c>
      <c r="H197" s="449"/>
      <c r="I197" s="449"/>
      <c r="J197" s="449"/>
      <c r="K197" s="1133" t="s">
        <v>522</v>
      </c>
    </row>
    <row r="198" spans="1:12" ht="26">
      <c r="A198" s="368" t="s">
        <v>394</v>
      </c>
      <c r="B198" s="505" t="s">
        <v>655</v>
      </c>
      <c r="C198" s="70"/>
      <c r="D198" s="382">
        <v>84</v>
      </c>
      <c r="E198" s="391">
        <v>141</v>
      </c>
      <c r="F198" s="561">
        <v>103</v>
      </c>
      <c r="G198" s="561">
        <v>111</v>
      </c>
      <c r="H198" s="1133" t="s">
        <v>497</v>
      </c>
      <c r="I198" s="449"/>
      <c r="J198" s="449"/>
      <c r="K198" s="1161" t="s">
        <v>757</v>
      </c>
    </row>
    <row r="199" spans="1:12" ht="26">
      <c r="A199" s="368" t="s">
        <v>395</v>
      </c>
      <c r="B199" s="382" t="s">
        <v>390</v>
      </c>
      <c r="C199" s="673"/>
      <c r="D199" s="693">
        <v>12548</v>
      </c>
      <c r="E199" s="694">
        <v>9266</v>
      </c>
      <c r="F199" s="701">
        <v>10186</v>
      </c>
      <c r="G199" s="822">
        <v>11111</v>
      </c>
      <c r="H199" s="449"/>
      <c r="I199" s="449"/>
      <c r="J199" s="449"/>
      <c r="K199" s="1132" t="s">
        <v>523</v>
      </c>
    </row>
    <row r="200" spans="1:12">
      <c r="A200" s="547" t="s">
        <v>513</v>
      </c>
      <c r="B200" s="541"/>
      <c r="C200" s="539"/>
      <c r="D200" s="537"/>
      <c r="E200" s="538"/>
      <c r="F200" s="546"/>
      <c r="G200" s="546"/>
    </row>
    <row r="201" spans="1:12" ht="67" customHeight="1">
      <c r="A201" s="1552" t="s">
        <v>556</v>
      </c>
      <c r="B201" s="1552"/>
      <c r="C201" s="1552"/>
      <c r="D201" s="1552"/>
      <c r="E201" s="1552"/>
      <c r="F201" s="1552"/>
      <c r="G201" s="1552"/>
      <c r="H201" s="1278"/>
      <c r="I201" s="1278"/>
    </row>
    <row r="203" spans="1:12" ht="35.15" customHeight="1">
      <c r="A203" s="430" t="s">
        <v>275</v>
      </c>
      <c r="B203" s="448"/>
      <c r="C203" s="448"/>
      <c r="D203" s="509"/>
      <c r="E203" s="448"/>
      <c r="F203" s="71"/>
      <c r="G203" s="71"/>
    </row>
    <row r="204" spans="1:12">
      <c r="A204" s="939" t="s">
        <v>542</v>
      </c>
      <c r="B204" s="279" t="s">
        <v>446</v>
      </c>
      <c r="C204" s="324"/>
      <c r="D204" s="324"/>
      <c r="E204" s="602">
        <v>2020</v>
      </c>
      <c r="F204" s="602">
        <v>2021</v>
      </c>
      <c r="G204" s="607">
        <v>2022</v>
      </c>
      <c r="H204" s="1161"/>
    </row>
    <row r="205" spans="1:12">
      <c r="A205" s="404" t="s">
        <v>397</v>
      </c>
      <c r="B205" s="382" t="s">
        <v>396</v>
      </c>
      <c r="C205" s="515"/>
      <c r="D205" s="515"/>
      <c r="E205" s="712">
        <f>E206+E207</f>
        <v>6963587</v>
      </c>
      <c r="F205" s="1022">
        <f>F206+F207</f>
        <v>4014763</v>
      </c>
      <c r="G205" s="1022">
        <f>G206+G207</f>
        <v>4085320</v>
      </c>
      <c r="H205" s="1133" t="s">
        <v>497</v>
      </c>
      <c r="I205" s="449"/>
      <c r="J205" s="1132" t="s">
        <v>1049</v>
      </c>
      <c r="K205" s="1133" t="s">
        <v>417</v>
      </c>
    </row>
    <row r="206" spans="1:12">
      <c r="A206" s="368" t="s">
        <v>311</v>
      </c>
      <c r="B206" s="382" t="s">
        <v>396</v>
      </c>
      <c r="C206" s="515"/>
      <c r="D206" s="515"/>
      <c r="E206" s="694">
        <v>6886936</v>
      </c>
      <c r="F206" s="704">
        <v>3968713</v>
      </c>
      <c r="G206" s="704">
        <v>4064987</v>
      </c>
      <c r="H206" s="1133" t="s">
        <v>497</v>
      </c>
      <c r="I206" s="1416"/>
      <c r="K206" s="1133" t="s">
        <v>417</v>
      </c>
    </row>
    <row r="207" spans="1:12">
      <c r="A207" s="368" t="s">
        <v>312</v>
      </c>
      <c r="B207" s="382" t="s">
        <v>396</v>
      </c>
      <c r="C207" s="515"/>
      <c r="D207" s="515"/>
      <c r="E207" s="694">
        <v>76651</v>
      </c>
      <c r="F207" s="704">
        <v>46050</v>
      </c>
      <c r="G207" s="822">
        <v>20333</v>
      </c>
      <c r="H207" s="1133" t="s">
        <v>497</v>
      </c>
    </row>
    <row r="208" spans="1:12" ht="27" customHeight="1">
      <c r="A208" s="404" t="s">
        <v>397</v>
      </c>
      <c r="B208" s="382" t="s">
        <v>393</v>
      </c>
      <c r="C208" s="515"/>
      <c r="D208" s="515"/>
      <c r="E208" s="712">
        <f>E209+E210</f>
        <v>470355</v>
      </c>
      <c r="F208" s="1022">
        <f>F209+F210</f>
        <v>267072</v>
      </c>
      <c r="G208" s="1022">
        <f>G209+G210</f>
        <v>263190</v>
      </c>
      <c r="H208" s="449"/>
      <c r="I208" s="449"/>
      <c r="J208" s="449"/>
      <c r="K208" s="449"/>
      <c r="L208" s="1280"/>
    </row>
    <row r="209" spans="1:11" ht="28.5" customHeight="1">
      <c r="A209" s="368" t="s">
        <v>311</v>
      </c>
      <c r="B209" s="382" t="s">
        <v>393</v>
      </c>
      <c r="C209" s="515"/>
      <c r="D209" s="515"/>
      <c r="E209" s="694">
        <v>461644</v>
      </c>
      <c r="F209" s="704">
        <v>259187</v>
      </c>
      <c r="G209" s="822">
        <v>253091</v>
      </c>
      <c r="H209" s="1206"/>
    </row>
    <row r="210" spans="1:11" ht="26.25" customHeight="1">
      <c r="A210" s="368" t="s">
        <v>312</v>
      </c>
      <c r="B210" s="382" t="s">
        <v>393</v>
      </c>
      <c r="C210" s="515"/>
      <c r="D210" s="515"/>
      <c r="E210" s="694">
        <v>8711</v>
      </c>
      <c r="F210" s="704">
        <v>7885</v>
      </c>
      <c r="G210" s="701">
        <v>10099</v>
      </c>
    </row>
    <row r="211" spans="1:11" ht="16" customHeight="1">
      <c r="A211" s="1020" t="s">
        <v>276</v>
      </c>
      <c r="B211" s="995"/>
      <c r="C211" s="515"/>
      <c r="D211" s="515"/>
      <c r="E211" s="1023"/>
      <c r="F211" s="698"/>
      <c r="G211" s="1357"/>
      <c r="H211" s="1206"/>
    </row>
    <row r="212" spans="1:11" ht="31.5" customHeight="1">
      <c r="A212" s="1021" t="s">
        <v>344</v>
      </c>
      <c r="B212" s="382" t="s">
        <v>393</v>
      </c>
      <c r="C212" s="515"/>
      <c r="D212" s="515"/>
      <c r="E212" s="694">
        <v>53242</v>
      </c>
      <c r="F212" s="704">
        <v>44760</v>
      </c>
      <c r="G212" s="701">
        <v>45719</v>
      </c>
      <c r="H212" s="1133" t="s">
        <v>497</v>
      </c>
      <c r="I212" s="449"/>
      <c r="J212" s="449"/>
      <c r="K212" s="449"/>
    </row>
    <row r="213" spans="1:11" ht="31" customHeight="1">
      <c r="A213" s="375" t="s">
        <v>371</v>
      </c>
      <c r="B213" s="382" t="s">
        <v>393</v>
      </c>
      <c r="C213" s="515"/>
      <c r="D213" s="515"/>
      <c r="E213" s="694">
        <v>60231</v>
      </c>
      <c r="F213" s="704">
        <v>46876</v>
      </c>
      <c r="G213" s="701">
        <v>75487</v>
      </c>
      <c r="H213" s="1133" t="s">
        <v>497</v>
      </c>
      <c r="I213" s="449"/>
      <c r="J213" s="449"/>
      <c r="K213" s="449"/>
    </row>
    <row r="214" spans="1:11" ht="25.5" customHeight="1">
      <c r="A214" s="375" t="s">
        <v>377</v>
      </c>
      <c r="B214" s="382" t="s">
        <v>393</v>
      </c>
      <c r="C214" s="70"/>
      <c r="D214" s="70"/>
      <c r="E214" s="694">
        <v>356882</v>
      </c>
      <c r="F214" s="704">
        <v>175436</v>
      </c>
      <c r="G214" s="701">
        <v>141984</v>
      </c>
      <c r="H214" s="1133" t="s">
        <v>497</v>
      </c>
      <c r="I214" s="449"/>
      <c r="J214" s="449"/>
      <c r="K214" s="449"/>
    </row>
    <row r="215" spans="1:11">
      <c r="K215" s="1137"/>
    </row>
    <row r="216" spans="1:11">
      <c r="A216" s="58" t="s">
        <v>502</v>
      </c>
      <c r="K216" s="1137"/>
    </row>
    <row r="217" spans="1:11" ht="35.15" customHeight="1">
      <c r="A217" s="430" t="s">
        <v>101</v>
      </c>
      <c r="B217" s="448"/>
      <c r="C217" s="448"/>
      <c r="D217" s="448"/>
      <c r="E217" s="448"/>
      <c r="F217" s="448"/>
      <c r="G217" s="448"/>
      <c r="H217" s="448"/>
      <c r="I217" s="1281"/>
      <c r="K217" s="1161"/>
    </row>
    <row r="218" spans="1:11">
      <c r="A218" s="939" t="s">
        <v>542</v>
      </c>
      <c r="B218" s="1071" t="s">
        <v>461</v>
      </c>
      <c r="C218" s="1072">
        <v>2020</v>
      </c>
      <c r="D218" s="1072"/>
      <c r="E218" s="894">
        <v>2021</v>
      </c>
      <c r="F218" s="773"/>
      <c r="G218" s="894">
        <v>2022</v>
      </c>
      <c r="H218" s="1207"/>
    </row>
    <row r="219" spans="1:11" ht="52">
      <c r="A219" s="411"/>
      <c r="B219" s="451"/>
      <c r="C219" s="412" t="s">
        <v>103</v>
      </c>
      <c r="D219" s="452" t="s">
        <v>102</v>
      </c>
      <c r="E219" s="412" t="s">
        <v>103</v>
      </c>
      <c r="F219" s="774" t="s">
        <v>102</v>
      </c>
      <c r="G219" s="412" t="s">
        <v>103</v>
      </c>
      <c r="H219" s="774" t="s">
        <v>102</v>
      </c>
    </row>
    <row r="220" spans="1:11">
      <c r="A220" s="482" t="s">
        <v>174</v>
      </c>
      <c r="B220" s="483"/>
      <c r="C220" s="74"/>
      <c r="D220" s="451"/>
      <c r="E220" s="338"/>
      <c r="F220" s="775"/>
      <c r="G220" s="775"/>
      <c r="H220" s="1207"/>
    </row>
    <row r="221" spans="1:11">
      <c r="A221" s="75" t="s">
        <v>104</v>
      </c>
      <c r="B221" s="453" t="s">
        <v>390</v>
      </c>
      <c r="C221" s="522">
        <v>95488</v>
      </c>
      <c r="D221" s="523">
        <v>39037</v>
      </c>
      <c r="E221" s="568">
        <v>108298</v>
      </c>
      <c r="F221" s="830">
        <v>41694</v>
      </c>
      <c r="G221" s="1257">
        <v>118199.88626609441</v>
      </c>
      <c r="H221" s="1358">
        <v>46880</v>
      </c>
      <c r="I221" s="449"/>
      <c r="J221" s="449"/>
      <c r="K221" s="1161" t="s">
        <v>417</v>
      </c>
    </row>
    <row r="222" spans="1:11">
      <c r="A222" s="75" t="s">
        <v>105</v>
      </c>
      <c r="B222" s="453" t="s">
        <v>390</v>
      </c>
      <c r="C222" s="522">
        <v>66904</v>
      </c>
      <c r="D222" s="523">
        <v>35599</v>
      </c>
      <c r="E222" s="568">
        <v>74009</v>
      </c>
      <c r="F222" s="830">
        <v>38055</v>
      </c>
      <c r="G222" s="1257">
        <v>79836.878670187973</v>
      </c>
      <c r="H222" s="1358">
        <v>42630</v>
      </c>
      <c r="I222" s="449"/>
      <c r="J222" s="449"/>
      <c r="K222" s="1161" t="s">
        <v>417</v>
      </c>
    </row>
    <row r="223" spans="1:11">
      <c r="A223" s="75" t="s">
        <v>106</v>
      </c>
      <c r="B223" s="453" t="s">
        <v>390</v>
      </c>
      <c r="C223" s="522">
        <v>87477</v>
      </c>
      <c r="D223" s="523">
        <v>37497</v>
      </c>
      <c r="E223" s="568">
        <v>103129</v>
      </c>
      <c r="F223" s="830">
        <v>41645</v>
      </c>
      <c r="G223" s="1257">
        <v>106245</v>
      </c>
      <c r="H223" s="1358">
        <v>47330</v>
      </c>
      <c r="I223" s="449"/>
      <c r="J223" s="449"/>
      <c r="K223" s="1161" t="s">
        <v>417</v>
      </c>
    </row>
    <row r="224" spans="1:11">
      <c r="A224" s="76" t="s">
        <v>107</v>
      </c>
      <c r="B224" s="453" t="s">
        <v>390</v>
      </c>
      <c r="C224" s="522">
        <v>138227</v>
      </c>
      <c r="D224" s="523">
        <v>91677</v>
      </c>
      <c r="E224" s="568">
        <v>149479</v>
      </c>
      <c r="F224" s="830">
        <v>95480</v>
      </c>
      <c r="G224" s="1257">
        <v>163247</v>
      </c>
      <c r="H224" s="1358">
        <v>106068</v>
      </c>
      <c r="I224" s="449"/>
      <c r="J224" s="449"/>
      <c r="K224" s="1161" t="s">
        <v>417</v>
      </c>
    </row>
    <row r="225" spans="1:12">
      <c r="A225" s="75" t="s">
        <v>108</v>
      </c>
      <c r="B225" s="453" t="s">
        <v>390</v>
      </c>
      <c r="C225" s="522">
        <v>73828</v>
      </c>
      <c r="D225" s="523">
        <v>37449</v>
      </c>
      <c r="E225" s="568">
        <v>80726</v>
      </c>
      <c r="F225" s="830">
        <v>41508</v>
      </c>
      <c r="G225" s="1257">
        <v>89959.745144202476</v>
      </c>
      <c r="H225" s="1358">
        <v>46556</v>
      </c>
      <c r="I225" s="449"/>
      <c r="J225" s="449"/>
      <c r="K225" s="1161" t="s">
        <v>417</v>
      </c>
    </row>
    <row r="226" spans="1:12">
      <c r="A226" s="75" t="s">
        <v>109</v>
      </c>
      <c r="B226" s="453" t="s">
        <v>390</v>
      </c>
      <c r="C226" s="522">
        <v>79877</v>
      </c>
      <c r="D226" s="523">
        <v>41203</v>
      </c>
      <c r="E226" s="568">
        <v>86664</v>
      </c>
      <c r="F226" s="830">
        <v>45555</v>
      </c>
      <c r="G226" s="1257">
        <v>92547.052636363645</v>
      </c>
      <c r="H226" s="1358">
        <v>52066</v>
      </c>
      <c r="I226" s="449"/>
      <c r="J226" s="449"/>
      <c r="K226" s="1161" t="s">
        <v>417</v>
      </c>
    </row>
    <row r="227" spans="1:12">
      <c r="A227" s="75" t="s">
        <v>110</v>
      </c>
      <c r="B227" s="453" t="s">
        <v>390</v>
      </c>
      <c r="C227" s="522">
        <v>106758</v>
      </c>
      <c r="D227" s="523">
        <v>56780</v>
      </c>
      <c r="E227" s="568">
        <v>116518</v>
      </c>
      <c r="F227" s="830">
        <v>59691</v>
      </c>
      <c r="G227" s="1257">
        <v>130471.91895363775</v>
      </c>
      <c r="H227" s="1358">
        <v>67895</v>
      </c>
      <c r="I227" s="449"/>
      <c r="J227" s="449"/>
      <c r="K227" s="1161" t="s">
        <v>417</v>
      </c>
    </row>
    <row r="228" spans="1:12">
      <c r="A228" s="76" t="s">
        <v>111</v>
      </c>
      <c r="B228" s="453" t="s">
        <v>390</v>
      </c>
      <c r="C228" s="524">
        <v>57384</v>
      </c>
      <c r="D228" s="525">
        <v>38747</v>
      </c>
      <c r="E228" s="568">
        <v>65238</v>
      </c>
      <c r="F228" s="830">
        <v>42886</v>
      </c>
      <c r="G228" s="1282"/>
      <c r="H228" s="1358"/>
      <c r="I228" s="449"/>
      <c r="J228" s="449"/>
      <c r="K228" s="1161" t="s">
        <v>417</v>
      </c>
      <c r="L228" s="11"/>
    </row>
    <row r="229" spans="1:12">
      <c r="A229" s="75" t="s">
        <v>112</v>
      </c>
      <c r="B229" s="453" t="s">
        <v>390</v>
      </c>
      <c r="C229" s="522">
        <v>64010</v>
      </c>
      <c r="D229" s="523">
        <v>33365</v>
      </c>
      <c r="E229" s="568">
        <v>69902</v>
      </c>
      <c r="F229" s="830">
        <v>37073</v>
      </c>
      <c r="G229" s="1257">
        <v>75206</v>
      </c>
      <c r="H229" s="1358">
        <v>42293</v>
      </c>
      <c r="I229" s="449"/>
      <c r="J229" s="449"/>
      <c r="K229" s="1161" t="s">
        <v>417</v>
      </c>
    </row>
    <row r="230" spans="1:12">
      <c r="A230" s="75" t="s">
        <v>113</v>
      </c>
      <c r="B230" s="453" t="s">
        <v>390</v>
      </c>
      <c r="C230" s="522">
        <v>56880</v>
      </c>
      <c r="D230" s="523">
        <v>33708</v>
      </c>
      <c r="E230" s="568">
        <v>61906</v>
      </c>
      <c r="F230" s="830">
        <v>37354</v>
      </c>
      <c r="G230" s="1257">
        <v>70458.051460361618</v>
      </c>
      <c r="H230" s="1358">
        <v>41396</v>
      </c>
      <c r="I230" s="449"/>
      <c r="J230" s="449"/>
      <c r="K230" s="1161" t="s">
        <v>417</v>
      </c>
    </row>
    <row r="231" spans="1:12">
      <c r="A231" s="75" t="s">
        <v>175</v>
      </c>
      <c r="B231" s="453" t="s">
        <v>390</v>
      </c>
      <c r="C231" s="526">
        <v>112514</v>
      </c>
      <c r="D231" s="527">
        <v>79057</v>
      </c>
      <c r="E231" s="568">
        <v>119812</v>
      </c>
      <c r="F231" s="830">
        <v>85372</v>
      </c>
      <c r="G231" s="1257">
        <v>131117.62668181545</v>
      </c>
      <c r="H231" s="1358">
        <v>97486</v>
      </c>
      <c r="I231" s="449"/>
      <c r="J231" s="449"/>
      <c r="K231" s="1161" t="s">
        <v>417</v>
      </c>
    </row>
    <row r="232" spans="1:12">
      <c r="A232" s="76" t="s">
        <v>114</v>
      </c>
      <c r="B232" s="453" t="s">
        <v>390</v>
      </c>
      <c r="C232" s="522">
        <v>136883</v>
      </c>
      <c r="D232" s="523">
        <v>110759</v>
      </c>
      <c r="E232" s="568">
        <v>147733</v>
      </c>
      <c r="F232" s="830">
        <v>116203</v>
      </c>
      <c r="G232" s="1257">
        <v>163842</v>
      </c>
      <c r="H232" s="1358">
        <v>131163</v>
      </c>
      <c r="I232" s="449"/>
      <c r="J232" s="449"/>
      <c r="K232" s="1161" t="s">
        <v>417</v>
      </c>
    </row>
    <row r="233" spans="1:12">
      <c r="A233" s="482" t="s">
        <v>904</v>
      </c>
      <c r="B233" s="482"/>
      <c r="C233" s="482"/>
      <c r="D233" s="482"/>
      <c r="E233" s="568"/>
      <c r="F233" s="831"/>
      <c r="G233" s="831"/>
      <c r="H233" s="1207"/>
      <c r="I233" s="449"/>
      <c r="J233" s="449"/>
    </row>
    <row r="234" spans="1:12">
      <c r="A234" s="76" t="s">
        <v>176</v>
      </c>
      <c r="B234" s="453" t="s">
        <v>390</v>
      </c>
      <c r="C234" s="522">
        <v>111262</v>
      </c>
      <c r="D234" s="523">
        <v>100506</v>
      </c>
      <c r="E234" s="568">
        <v>131591</v>
      </c>
      <c r="F234" s="830">
        <v>111092</v>
      </c>
      <c r="G234" s="1257">
        <v>182566.08455647735</v>
      </c>
      <c r="H234" s="1358">
        <v>122824</v>
      </c>
      <c r="I234" s="449"/>
      <c r="J234" s="449"/>
      <c r="K234" s="1161" t="s">
        <v>417</v>
      </c>
    </row>
    <row r="235" spans="1:12">
      <c r="A235" s="76" t="s">
        <v>177</v>
      </c>
      <c r="B235" s="453" t="s">
        <v>390</v>
      </c>
      <c r="C235" s="522">
        <v>73561</v>
      </c>
      <c r="D235" s="523">
        <v>38706</v>
      </c>
      <c r="E235" s="522">
        <v>79704</v>
      </c>
      <c r="F235" s="568">
        <v>41662</v>
      </c>
      <c r="G235" s="1257">
        <v>89211</v>
      </c>
      <c r="H235" s="1358">
        <v>48349</v>
      </c>
      <c r="I235" s="449"/>
      <c r="J235" s="449"/>
      <c r="K235" s="1161" t="s">
        <v>417</v>
      </c>
    </row>
    <row r="236" spans="1:12">
      <c r="A236" s="76" t="s">
        <v>115</v>
      </c>
      <c r="B236" s="453" t="s">
        <v>390</v>
      </c>
      <c r="C236" s="522">
        <v>45549</v>
      </c>
      <c r="D236" s="523">
        <v>42779</v>
      </c>
      <c r="E236" s="522"/>
      <c r="F236" s="568"/>
      <c r="G236" s="1257">
        <v>53885</v>
      </c>
      <c r="H236" s="1358">
        <v>53289</v>
      </c>
      <c r="I236" s="449"/>
      <c r="J236" s="449"/>
      <c r="K236" s="1161" t="s">
        <v>417</v>
      </c>
    </row>
    <row r="237" spans="1:12">
      <c r="A237" s="75" t="s">
        <v>116</v>
      </c>
      <c r="B237" s="453" t="s">
        <v>390</v>
      </c>
      <c r="C237" s="522">
        <v>51517</v>
      </c>
      <c r="D237" s="523">
        <v>37666</v>
      </c>
      <c r="E237" s="522">
        <v>58034</v>
      </c>
      <c r="F237" s="568">
        <v>40774</v>
      </c>
      <c r="G237" s="1257">
        <v>65330</v>
      </c>
      <c r="H237" s="1358">
        <v>48399</v>
      </c>
      <c r="I237" s="449"/>
      <c r="J237" s="449"/>
      <c r="K237" s="1161" t="s">
        <v>417</v>
      </c>
    </row>
    <row r="238" spans="1:12">
      <c r="A238" s="76" t="s">
        <v>117</v>
      </c>
      <c r="B238" s="453" t="s">
        <v>390</v>
      </c>
      <c r="C238" s="522">
        <v>58533</v>
      </c>
      <c r="D238" s="523">
        <v>57087</v>
      </c>
      <c r="E238" s="522">
        <v>68853</v>
      </c>
      <c r="F238" s="568">
        <v>63410</v>
      </c>
      <c r="G238" s="1257">
        <v>80019</v>
      </c>
      <c r="H238" s="1358">
        <v>70182</v>
      </c>
      <c r="I238" s="449"/>
      <c r="J238" s="449"/>
      <c r="K238" s="1161" t="s">
        <v>417</v>
      </c>
    </row>
    <row r="239" spans="1:12">
      <c r="A239" s="76" t="s">
        <v>118</v>
      </c>
      <c r="B239" s="453" t="s">
        <v>390</v>
      </c>
      <c r="C239" s="528">
        <v>39109</v>
      </c>
      <c r="D239" s="528">
        <v>35563</v>
      </c>
      <c r="E239" s="522">
        <v>43167</v>
      </c>
      <c r="F239" s="568">
        <v>39090</v>
      </c>
      <c r="G239" s="1257">
        <v>51234</v>
      </c>
      <c r="H239" s="1358">
        <v>44766</v>
      </c>
      <c r="I239" s="449"/>
      <c r="J239" s="449"/>
      <c r="K239" s="1161" t="s">
        <v>417</v>
      </c>
    </row>
    <row r="240" spans="1:12">
      <c r="A240" s="76" t="s">
        <v>178</v>
      </c>
      <c r="B240" s="453" t="s">
        <v>390</v>
      </c>
      <c r="C240" s="528">
        <v>73101</v>
      </c>
      <c r="D240" s="528">
        <v>68383</v>
      </c>
      <c r="E240" s="522">
        <v>82531</v>
      </c>
      <c r="F240" s="568">
        <v>75958</v>
      </c>
      <c r="G240" s="1257">
        <v>91083</v>
      </c>
      <c r="H240" s="1358">
        <v>84489</v>
      </c>
      <c r="I240" s="449"/>
      <c r="J240" s="449"/>
      <c r="K240" s="1161" t="s">
        <v>417</v>
      </c>
    </row>
    <row r="241" spans="1:13">
      <c r="A241" s="76" t="s">
        <v>119</v>
      </c>
      <c r="B241" s="453" t="s">
        <v>390</v>
      </c>
      <c r="C241" s="528">
        <v>48866</v>
      </c>
      <c r="D241" s="528">
        <v>43154</v>
      </c>
      <c r="E241" s="522">
        <v>53572</v>
      </c>
      <c r="F241" s="568">
        <v>48415</v>
      </c>
      <c r="G241" s="1257">
        <v>59925</v>
      </c>
      <c r="H241" s="1358">
        <v>55247</v>
      </c>
      <c r="I241" s="449"/>
      <c r="J241" s="449"/>
      <c r="K241" s="1161" t="s">
        <v>417</v>
      </c>
    </row>
    <row r="242" spans="1:13">
      <c r="A242" s="75" t="s">
        <v>120</v>
      </c>
      <c r="B242" s="453" t="s">
        <v>390</v>
      </c>
      <c r="C242" s="528">
        <v>164825</v>
      </c>
      <c r="D242" s="528">
        <v>77795</v>
      </c>
      <c r="E242" s="522">
        <v>176773</v>
      </c>
      <c r="F242" s="568">
        <v>83928</v>
      </c>
      <c r="G242" s="1257">
        <v>183751</v>
      </c>
      <c r="H242" s="1358">
        <v>94629</v>
      </c>
      <c r="I242" s="449"/>
      <c r="J242" s="449"/>
      <c r="K242" s="1161" t="s">
        <v>417</v>
      </c>
    </row>
    <row r="243" spans="1:13">
      <c r="A243" s="76" t="s">
        <v>121</v>
      </c>
      <c r="B243" s="453" t="s">
        <v>390</v>
      </c>
      <c r="C243" s="528">
        <v>46664</v>
      </c>
      <c r="D243" s="528">
        <v>38693</v>
      </c>
      <c r="E243" s="522">
        <v>51344</v>
      </c>
      <c r="F243" s="568">
        <v>43778</v>
      </c>
      <c r="G243" s="1257">
        <v>57317</v>
      </c>
      <c r="H243" s="1358">
        <v>50100</v>
      </c>
      <c r="I243" s="449"/>
      <c r="J243" s="449"/>
      <c r="K243" s="1161" t="s">
        <v>417</v>
      </c>
    </row>
    <row r="244" spans="1:13">
      <c r="A244" s="1551" t="s">
        <v>500</v>
      </c>
      <c r="B244" s="1551"/>
      <c r="C244" s="1551"/>
      <c r="D244" s="1551"/>
      <c r="E244" s="1551"/>
      <c r="F244" s="1551"/>
      <c r="G244" s="507"/>
      <c r="H244" s="1131"/>
    </row>
    <row r="245" spans="1:13" ht="19" customHeight="1">
      <c r="A245" s="1499" t="s">
        <v>1059</v>
      </c>
      <c r="B245" s="1499"/>
      <c r="C245" s="1499"/>
      <c r="D245" s="1499"/>
      <c r="E245" s="1499"/>
      <c r="F245" s="1499"/>
      <c r="G245" s="1499"/>
      <c r="H245" s="1131"/>
    </row>
    <row r="246" spans="1:13" ht="96" customHeight="1">
      <c r="A246" s="1504" t="s">
        <v>1043</v>
      </c>
      <c r="B246" s="1504"/>
      <c r="C246" s="1504"/>
      <c r="D246" s="1504"/>
      <c r="E246" s="1504"/>
      <c r="F246" s="1504"/>
      <c r="G246" s="1504"/>
      <c r="H246" s="1131"/>
    </row>
    <row r="247" spans="1:13">
      <c r="A247" s="507"/>
      <c r="B247" s="507"/>
      <c r="C247" s="507"/>
      <c r="D247" s="507"/>
      <c r="E247" s="507"/>
      <c r="F247" s="507"/>
      <c r="G247" s="507"/>
      <c r="H247" s="1131"/>
    </row>
    <row r="248" spans="1:13" ht="35.15" customHeight="1">
      <c r="A248" s="454" t="s">
        <v>501</v>
      </c>
      <c r="B248" s="454"/>
      <c r="C248" s="454"/>
      <c r="D248" s="454"/>
      <c r="E248" s="454"/>
      <c r="F248" s="455"/>
      <c r="G248" s="455"/>
    </row>
    <row r="249" spans="1:13">
      <c r="A249" s="939" t="s">
        <v>542</v>
      </c>
      <c r="B249" s="938" t="s">
        <v>461</v>
      </c>
      <c r="C249" s="602">
        <v>2018</v>
      </c>
      <c r="D249" s="602">
        <v>2019</v>
      </c>
      <c r="E249" s="604">
        <v>2020</v>
      </c>
      <c r="F249" s="604">
        <v>2021</v>
      </c>
      <c r="G249" s="1158">
        <v>2022</v>
      </c>
    </row>
    <row r="250" spans="1:13">
      <c r="A250" s="404" t="s">
        <v>416</v>
      </c>
      <c r="B250" s="382" t="s">
        <v>389</v>
      </c>
      <c r="C250" s="712">
        <f>C251+C252+C253</f>
        <v>145706</v>
      </c>
      <c r="D250" s="712">
        <f>D251+D252+D253</f>
        <v>147284</v>
      </c>
      <c r="E250" s="712">
        <f>E251+E252+E253</f>
        <v>151528</v>
      </c>
      <c r="F250" s="712">
        <f>F251+F252+F253</f>
        <v>169235</v>
      </c>
      <c r="G250" s="712">
        <f>G251+G252+G253</f>
        <v>180464.17600000001</v>
      </c>
      <c r="H250" s="449"/>
      <c r="I250" s="449"/>
      <c r="J250" s="449"/>
      <c r="K250" s="1096" t="s">
        <v>523</v>
      </c>
    </row>
    <row r="251" spans="1:13">
      <c r="A251" s="368" t="s">
        <v>502</v>
      </c>
      <c r="B251" s="382" t="s">
        <v>389</v>
      </c>
      <c r="C251" s="693">
        <v>136475</v>
      </c>
      <c r="D251" s="693">
        <v>138180</v>
      </c>
      <c r="E251" s="694">
        <v>142809</v>
      </c>
      <c r="F251" s="694">
        <v>159842</v>
      </c>
      <c r="G251" s="999">
        <v>170214.17600000001</v>
      </c>
      <c r="H251" s="449"/>
      <c r="I251" s="449"/>
      <c r="J251" s="449"/>
      <c r="K251" s="1130" t="s">
        <v>417</v>
      </c>
    </row>
    <row r="252" spans="1:13" ht="26">
      <c r="A252" s="368" t="s">
        <v>503</v>
      </c>
      <c r="B252" s="382" t="s">
        <v>389</v>
      </c>
      <c r="C252" s="693">
        <v>8403</v>
      </c>
      <c r="D252" s="693">
        <v>8125</v>
      </c>
      <c r="E252" s="693">
        <v>7977</v>
      </c>
      <c r="F252" s="693">
        <v>8539</v>
      </c>
      <c r="G252" s="678">
        <v>9222</v>
      </c>
      <c r="H252" s="449"/>
      <c r="I252" s="449"/>
      <c r="J252" s="449"/>
      <c r="K252" s="1130" t="s">
        <v>417</v>
      </c>
      <c r="M252" s="1353"/>
    </row>
    <row r="253" spans="1:13">
      <c r="A253" s="368" t="s">
        <v>504</v>
      </c>
      <c r="B253" s="382" t="s">
        <v>389</v>
      </c>
      <c r="C253" s="693">
        <v>828</v>
      </c>
      <c r="D253" s="693">
        <v>979</v>
      </c>
      <c r="E253" s="694">
        <v>742</v>
      </c>
      <c r="F253" s="693">
        <v>854</v>
      </c>
      <c r="G253" s="684">
        <v>1028</v>
      </c>
      <c r="H253" s="449"/>
      <c r="I253" s="449"/>
      <c r="J253" s="449"/>
      <c r="K253" s="1130" t="s">
        <v>417</v>
      </c>
    </row>
    <row r="254" spans="1:13">
      <c r="A254" s="404" t="s">
        <v>505</v>
      </c>
      <c r="B254" s="691" t="s">
        <v>389</v>
      </c>
      <c r="C254" s="712">
        <f>C255+C256+C257</f>
        <v>103903</v>
      </c>
      <c r="D254" s="712">
        <f t="shared" ref="D254:G254" si="14">D255+D256+D257</f>
        <v>105267</v>
      </c>
      <c r="E254" s="712">
        <f t="shared" si="14"/>
        <v>107432</v>
      </c>
      <c r="F254" s="712">
        <f t="shared" si="14"/>
        <v>121705</v>
      </c>
      <c r="G254" s="713">
        <f t="shared" si="14"/>
        <v>137040.94099999999</v>
      </c>
      <c r="H254" s="449"/>
      <c r="I254" s="449"/>
      <c r="J254" s="449"/>
      <c r="K254" s="1130" t="s">
        <v>417</v>
      </c>
    </row>
    <row r="255" spans="1:13">
      <c r="A255" s="368" t="s">
        <v>502</v>
      </c>
      <c r="B255" s="382" t="s">
        <v>389</v>
      </c>
      <c r="C255" s="694">
        <v>97386</v>
      </c>
      <c r="D255" s="694">
        <v>98883</v>
      </c>
      <c r="E255" s="694">
        <v>101446</v>
      </c>
      <c r="F255" s="694">
        <v>115006</v>
      </c>
      <c r="G255" s="701">
        <v>129477.94100000001</v>
      </c>
      <c r="H255" s="449"/>
      <c r="I255" s="449"/>
      <c r="J255" s="449"/>
      <c r="K255" s="1130" t="s">
        <v>417</v>
      </c>
    </row>
    <row r="256" spans="1:13" ht="26">
      <c r="A256" s="368" t="s">
        <v>503</v>
      </c>
      <c r="B256" s="382" t="s">
        <v>389</v>
      </c>
      <c r="C256" s="694">
        <v>5876</v>
      </c>
      <c r="D256" s="694">
        <v>5670</v>
      </c>
      <c r="E256" s="694">
        <v>5403</v>
      </c>
      <c r="F256" s="694">
        <v>5995</v>
      </c>
      <c r="G256" s="684">
        <v>6702</v>
      </c>
      <c r="H256" s="449"/>
      <c r="I256" s="449"/>
      <c r="J256" s="449"/>
      <c r="K256" s="1130" t="s">
        <v>417</v>
      </c>
    </row>
    <row r="257" spans="1:11">
      <c r="A257" s="368" t="s">
        <v>504</v>
      </c>
      <c r="B257" s="382" t="s">
        <v>389</v>
      </c>
      <c r="C257" s="694">
        <v>641</v>
      </c>
      <c r="D257" s="694">
        <v>714</v>
      </c>
      <c r="E257" s="694">
        <v>583</v>
      </c>
      <c r="F257" s="693">
        <v>704</v>
      </c>
      <c r="G257" s="684">
        <v>861</v>
      </c>
      <c r="H257" s="449"/>
      <c r="I257" s="449"/>
      <c r="J257" s="449"/>
      <c r="K257" s="1130" t="s">
        <v>417</v>
      </c>
    </row>
    <row r="258" spans="1:11">
      <c r="A258" s="547" t="s">
        <v>513</v>
      </c>
      <c r="B258" s="541"/>
      <c r="C258" s="538"/>
      <c r="D258" s="538"/>
      <c r="E258" s="538"/>
      <c r="F258" s="553"/>
      <c r="G258" s="553"/>
      <c r="H258" s="1131"/>
    </row>
    <row r="259" spans="1:11" ht="40" customHeight="1">
      <c r="A259" s="1499" t="s">
        <v>1058</v>
      </c>
      <c r="B259" s="1499"/>
      <c r="C259" s="1499"/>
      <c r="D259" s="1499"/>
      <c r="E259" s="1499"/>
      <c r="F259" s="1499"/>
      <c r="G259" s="1499"/>
      <c r="H259" s="1131"/>
    </row>
    <row r="260" spans="1:11" ht="16" customHeight="1">
      <c r="A260" s="1504"/>
      <c r="B260" s="1504"/>
      <c r="C260" s="1504"/>
      <c r="D260" s="1504"/>
      <c r="E260" s="1504"/>
      <c r="F260" s="1504"/>
      <c r="G260" s="1504"/>
      <c r="H260" s="1131"/>
    </row>
  </sheetData>
  <mergeCells count="16">
    <mergeCell ref="A244:F244"/>
    <mergeCell ref="A245:G245"/>
    <mergeCell ref="A246:G246"/>
    <mergeCell ref="A260:G260"/>
    <mergeCell ref="A152:G152"/>
    <mergeCell ref="A160:G160"/>
    <mergeCell ref="A178:G178"/>
    <mergeCell ref="A259:G259"/>
    <mergeCell ref="A177:G177"/>
    <mergeCell ref="A201:G201"/>
    <mergeCell ref="A179:G179"/>
    <mergeCell ref="A13:E13"/>
    <mergeCell ref="A77:G77"/>
    <mergeCell ref="A118:G118"/>
    <mergeCell ref="A135:G135"/>
    <mergeCell ref="A34:F34"/>
  </mergeCells>
  <conditionalFormatting sqref="A49 A51 A57:A59 A63:A64 A66:A70">
    <cfRule type="duplicateValues" dxfId="24" priority="31"/>
  </conditionalFormatting>
  <conditionalFormatting sqref="A50">
    <cfRule type="duplicateValues" dxfId="23" priority="25"/>
  </conditionalFormatting>
  <conditionalFormatting sqref="A61:A62">
    <cfRule type="duplicateValues" dxfId="22" priority="65"/>
  </conditionalFormatting>
  <conditionalFormatting sqref="A72:A76">
    <cfRule type="duplicateValues" dxfId="21" priority="20"/>
  </conditionalFormatting>
  <conditionalFormatting sqref="A77">
    <cfRule type="duplicateValues" dxfId="20" priority="30"/>
  </conditionalFormatting>
  <conditionalFormatting sqref="A80 A95:A99 A81:B82 A90 A94:B94">
    <cfRule type="duplicateValues" dxfId="19" priority="33"/>
  </conditionalFormatting>
  <conditionalFormatting sqref="A100:A103">
    <cfRule type="duplicateValues" dxfId="18" priority="18"/>
  </conditionalFormatting>
  <conditionalFormatting sqref="A104">
    <cfRule type="duplicateValues" dxfId="17" priority="27"/>
  </conditionalFormatting>
  <conditionalFormatting sqref="A117">
    <cfRule type="duplicateValues" dxfId="16" priority="12"/>
  </conditionalFormatting>
  <conditionalFormatting sqref="A121:A128 A109:B109 A119:B119 B123">
    <cfRule type="duplicateValues" dxfId="15" priority="32"/>
  </conditionalFormatting>
  <conditionalFormatting sqref="A129:A132">
    <cfRule type="duplicateValues" dxfId="14" priority="66"/>
  </conditionalFormatting>
  <conditionalFormatting sqref="A133:A135">
    <cfRule type="duplicateValues" dxfId="13" priority="34"/>
  </conditionalFormatting>
  <conditionalFormatting sqref="A151">
    <cfRule type="duplicateValues" dxfId="12" priority="11"/>
  </conditionalFormatting>
  <conditionalFormatting sqref="A152">
    <cfRule type="duplicateValues" dxfId="11" priority="9"/>
  </conditionalFormatting>
  <conditionalFormatting sqref="A160">
    <cfRule type="duplicateValues" dxfId="10" priority="8"/>
  </conditionalFormatting>
  <conditionalFormatting sqref="A176">
    <cfRule type="duplicateValues" dxfId="9" priority="10"/>
  </conditionalFormatting>
  <conditionalFormatting sqref="A177:A178">
    <cfRule type="duplicateValues" dxfId="8" priority="7"/>
  </conditionalFormatting>
  <conditionalFormatting sqref="A179">
    <cfRule type="duplicateValues" dxfId="7" priority="1"/>
  </conditionalFormatting>
  <conditionalFormatting sqref="A47:B47">
    <cfRule type="duplicateValues" dxfId="6" priority="45"/>
  </conditionalFormatting>
  <conditionalFormatting sqref="B9">
    <cfRule type="duplicateValues" dxfId="5" priority="16"/>
  </conditionalFormatting>
  <conditionalFormatting sqref="B15">
    <cfRule type="duplicateValues" dxfId="4" priority="6"/>
  </conditionalFormatting>
  <conditionalFormatting sqref="B23">
    <cfRule type="duplicateValues" dxfId="3" priority="5"/>
  </conditionalFormatting>
  <conditionalFormatting sqref="B35">
    <cfRule type="duplicateValues" dxfId="2" priority="4"/>
  </conditionalFormatting>
  <conditionalFormatting sqref="B49">
    <cfRule type="duplicateValues" dxfId="1" priority="3"/>
  </conditionalFormatting>
  <conditionalFormatting sqref="B80">
    <cfRule type="duplicateValues" dxfId="0" priority="2"/>
  </conditionalFormatting>
  <hyperlinks>
    <hyperlink ref="A3" location="Работники!A154" display="Социальная поддержка" xr:uid="{00000000-0004-0000-0E00-000000000000}"/>
    <hyperlink ref="A4" location="Работники!A192" display="Обучение" xr:uid="{00000000-0004-0000-0E00-000001000000}"/>
    <hyperlink ref="A5" location="Работники!A222" display="Удельная выручка и оплата труда" xr:uid="{00000000-0004-0000-0E00-000002000000}"/>
    <hyperlink ref="A2" location="Работники!A7" display="Численность и характеристики персонала" xr:uid="{00000000-0004-0000-0E00-000003000000}"/>
  </hyperlinks>
  <pageMargins left="0.7" right="0.7" top="0.75" bottom="0.75" header="0.3" footer="0.3"/>
  <pageSetup paperSize="9" orientation="landscape" r:id="rId1"/>
  <ignoredErrors>
    <ignoredError sqref="E121"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81"/>
  <sheetViews>
    <sheetView topLeftCell="A16" zoomScale="90" zoomScaleNormal="90" workbookViewId="0">
      <selection activeCell="N42" sqref="N42"/>
    </sheetView>
  </sheetViews>
  <sheetFormatPr defaultColWidth="11" defaultRowHeight="15.5"/>
  <cols>
    <col min="1" max="1" width="53.5" style="503" customWidth="1"/>
    <col min="2" max="2" width="10.5" style="504" customWidth="1"/>
    <col min="3" max="3" width="10.5" style="503" customWidth="1"/>
    <col min="4" max="7" width="11" style="6"/>
    <col min="8" max="8" width="8.83203125" style="1133" customWidth="1"/>
    <col min="9" max="11" width="8.83203125" style="1137" customWidth="1"/>
  </cols>
  <sheetData>
    <row r="1" spans="1:11" ht="22.5" customHeight="1">
      <c r="A1" s="780" t="s">
        <v>646</v>
      </c>
      <c r="B1" s="780"/>
      <c r="C1" s="780"/>
      <c r="D1" s="780"/>
      <c r="E1" s="780"/>
    </row>
    <row r="2" spans="1:11" ht="16" customHeight="1">
      <c r="A2" s="939" t="s">
        <v>542</v>
      </c>
      <c r="B2" s="279" t="s">
        <v>461</v>
      </c>
      <c r="C2" s="1073"/>
      <c r="D2" s="589">
        <v>2019</v>
      </c>
      <c r="E2" s="589">
        <v>2020</v>
      </c>
      <c r="F2" s="589">
        <v>2021</v>
      </c>
      <c r="G2" s="592">
        <v>2022</v>
      </c>
      <c r="H2" s="474" t="s">
        <v>688</v>
      </c>
      <c r="I2" s="474" t="s">
        <v>690</v>
      </c>
      <c r="J2" s="474" t="s">
        <v>694</v>
      </c>
      <c r="K2" s="474" t="s">
        <v>714</v>
      </c>
    </row>
    <row r="3" spans="1:11" ht="20.149999999999999" customHeight="1">
      <c r="A3" s="430" t="s">
        <v>971</v>
      </c>
      <c r="B3" s="1029"/>
      <c r="C3" s="1030"/>
      <c r="D3" s="1031"/>
      <c r="E3" s="1031"/>
      <c r="F3" s="1031"/>
      <c r="G3" s="1162"/>
      <c r="H3" s="1161"/>
    </row>
    <row r="4" spans="1:11" ht="16" customHeight="1">
      <c r="A4" s="609" t="s">
        <v>132</v>
      </c>
      <c r="B4" s="561" t="s">
        <v>1094</v>
      </c>
      <c r="C4" s="609"/>
      <c r="D4" s="339">
        <v>1</v>
      </c>
      <c r="E4" s="339">
        <v>1</v>
      </c>
      <c r="F4" s="716">
        <v>1</v>
      </c>
      <c r="G4" s="716">
        <v>1</v>
      </c>
      <c r="H4" s="1161" t="s">
        <v>828</v>
      </c>
      <c r="I4" s="449"/>
      <c r="J4" s="449"/>
      <c r="K4" s="449"/>
    </row>
    <row r="5" spans="1:11" ht="22" customHeight="1">
      <c r="A5" s="1212" t="s">
        <v>0</v>
      </c>
      <c r="B5" s="561" t="s">
        <v>1094</v>
      </c>
      <c r="C5" s="611"/>
      <c r="D5" s="339" t="s">
        <v>138</v>
      </c>
      <c r="E5" s="339" t="s">
        <v>138</v>
      </c>
      <c r="F5" s="716" t="s">
        <v>138</v>
      </c>
      <c r="G5" s="716" t="s">
        <v>138</v>
      </c>
      <c r="H5" s="1161" t="s">
        <v>828</v>
      </c>
      <c r="I5" s="449"/>
      <c r="J5" s="449"/>
      <c r="K5" s="449"/>
    </row>
    <row r="6" spans="1:11" ht="16" customHeight="1">
      <c r="A6" s="611" t="s">
        <v>133</v>
      </c>
      <c r="B6" s="561" t="s">
        <v>1094</v>
      </c>
      <c r="C6" s="611"/>
      <c r="D6" s="339">
        <v>6</v>
      </c>
      <c r="E6" s="339">
        <v>6</v>
      </c>
      <c r="F6" s="716">
        <v>6</v>
      </c>
      <c r="G6" s="716">
        <v>3</v>
      </c>
      <c r="H6" s="1161" t="s">
        <v>828</v>
      </c>
      <c r="I6" s="449"/>
      <c r="J6" s="449"/>
      <c r="K6" s="449"/>
    </row>
    <row r="7" spans="1:11" ht="16" customHeight="1">
      <c r="A7" s="612" t="s">
        <v>134</v>
      </c>
      <c r="B7" s="561" t="s">
        <v>1094</v>
      </c>
      <c r="C7" s="612"/>
      <c r="D7" s="339">
        <v>2</v>
      </c>
      <c r="E7" s="339">
        <v>3</v>
      </c>
      <c r="F7" s="716">
        <v>3</v>
      </c>
      <c r="G7" s="716">
        <v>3</v>
      </c>
      <c r="H7" s="1161" t="s">
        <v>828</v>
      </c>
      <c r="I7" s="449"/>
      <c r="J7" s="449"/>
      <c r="K7" s="449"/>
    </row>
    <row r="8" spans="1:11" ht="16" customHeight="1">
      <c r="A8" s="613" t="s">
        <v>978</v>
      </c>
      <c r="B8" s="561" t="s">
        <v>1094</v>
      </c>
      <c r="C8" s="613"/>
      <c r="D8" s="339">
        <v>3</v>
      </c>
      <c r="E8" s="339">
        <v>2</v>
      </c>
      <c r="F8" s="716">
        <v>2</v>
      </c>
      <c r="G8" s="716">
        <v>3</v>
      </c>
      <c r="H8" s="1161" t="s">
        <v>828</v>
      </c>
      <c r="I8" s="449"/>
      <c r="J8" s="449"/>
      <c r="K8" s="449"/>
    </row>
    <row r="9" spans="1:11" ht="16" customHeight="1">
      <c r="A9" s="614" t="s">
        <v>136</v>
      </c>
      <c r="B9" s="561" t="s">
        <v>1094</v>
      </c>
      <c r="C9" s="614"/>
      <c r="D9" s="339">
        <v>11</v>
      </c>
      <c r="E9" s="339">
        <v>11</v>
      </c>
      <c r="F9" s="716">
        <v>11</v>
      </c>
      <c r="G9" s="716">
        <v>9</v>
      </c>
      <c r="H9" s="1161" t="s">
        <v>828</v>
      </c>
      <c r="I9" s="449"/>
      <c r="J9" s="449"/>
      <c r="K9" s="449"/>
    </row>
    <row r="10" spans="1:11" ht="16" customHeight="1">
      <c r="A10" s="614" t="s">
        <v>135</v>
      </c>
      <c r="B10" s="615" t="s">
        <v>122</v>
      </c>
      <c r="C10" s="614"/>
      <c r="D10" s="710">
        <v>55</v>
      </c>
      <c r="E10" s="710">
        <v>55</v>
      </c>
      <c r="F10" s="790">
        <v>55</v>
      </c>
      <c r="G10" s="790">
        <f>G6/G9*100</f>
        <v>33.333333333333329</v>
      </c>
      <c r="H10" s="1161" t="s">
        <v>828</v>
      </c>
      <c r="I10" s="449"/>
      <c r="J10" s="449"/>
      <c r="K10" s="449"/>
    </row>
    <row r="11" spans="1:11" ht="26">
      <c r="A11" s="837" t="s">
        <v>140</v>
      </c>
      <c r="B11" s="832" t="s">
        <v>484</v>
      </c>
      <c r="C11" s="837"/>
      <c r="D11" s="554">
        <v>20</v>
      </c>
      <c r="E11" s="554">
        <v>13</v>
      </c>
      <c r="F11" s="1076">
        <v>20</v>
      </c>
      <c r="G11" s="554">
        <v>24</v>
      </c>
      <c r="H11" s="1161" t="s">
        <v>828</v>
      </c>
      <c r="I11" s="449"/>
      <c r="J11" s="449"/>
      <c r="K11" s="1161" t="s">
        <v>833</v>
      </c>
    </row>
    <row r="12" spans="1:11" ht="37" customHeight="1">
      <c r="A12" s="1559" t="s">
        <v>1060</v>
      </c>
      <c r="B12" s="1560"/>
      <c r="C12" s="1560"/>
      <c r="D12" s="1560"/>
      <c r="E12" s="1560"/>
      <c r="F12" s="1560"/>
      <c r="G12" s="1560"/>
      <c r="H12" s="1161"/>
      <c r="I12" s="449"/>
      <c r="J12" s="449"/>
      <c r="K12" s="1161"/>
    </row>
    <row r="13" spans="1:11" ht="20.149999999999999" customHeight="1">
      <c r="A13" s="1428" t="s">
        <v>972</v>
      </c>
      <c r="B13" s="1033"/>
      <c r="C13" s="1429"/>
      <c r="D13" s="1430"/>
      <c r="E13" s="1430"/>
      <c r="F13" s="1163"/>
      <c r="G13" s="1163"/>
    </row>
    <row r="14" spans="1:11" ht="26.5">
      <c r="A14" s="422" t="s">
        <v>141</v>
      </c>
      <c r="B14" s="584" t="s">
        <v>122</v>
      </c>
      <c r="C14" s="422"/>
      <c r="D14" s="710">
        <v>100</v>
      </c>
      <c r="E14" s="710">
        <v>50</v>
      </c>
      <c r="F14" s="790">
        <v>50</v>
      </c>
      <c r="G14" s="790">
        <v>33</v>
      </c>
      <c r="H14" s="1161" t="s">
        <v>828</v>
      </c>
      <c r="I14" s="449"/>
      <c r="J14" s="449"/>
      <c r="K14" s="449"/>
    </row>
    <row r="15" spans="1:11">
      <c r="A15" s="338" t="s">
        <v>1</v>
      </c>
      <c r="B15" s="339" t="s">
        <v>122</v>
      </c>
      <c r="C15" s="338"/>
      <c r="D15" s="710">
        <v>100</v>
      </c>
      <c r="E15" s="710">
        <v>100</v>
      </c>
      <c r="F15" s="790">
        <v>100</v>
      </c>
      <c r="G15" s="790">
        <f>2/3*100</f>
        <v>66.666666666666657</v>
      </c>
      <c r="H15" s="1161" t="s">
        <v>828</v>
      </c>
      <c r="I15" s="449"/>
      <c r="J15" s="449"/>
      <c r="K15" s="449"/>
    </row>
    <row r="16" spans="1:11">
      <c r="A16" s="422" t="s">
        <v>2</v>
      </c>
      <c r="B16" s="584" t="s">
        <v>122</v>
      </c>
      <c r="C16" s="422"/>
      <c r="D16" s="710">
        <v>100</v>
      </c>
      <c r="E16" s="710">
        <v>100</v>
      </c>
      <c r="F16" s="790">
        <v>100</v>
      </c>
      <c r="G16" s="790">
        <f>2/3*100</f>
        <v>66.666666666666657</v>
      </c>
      <c r="H16" s="1161" t="s">
        <v>828</v>
      </c>
      <c r="I16" s="449"/>
      <c r="J16" s="449"/>
      <c r="K16" s="449"/>
    </row>
    <row r="17" spans="1:11" ht="20.149999999999999" customHeight="1">
      <c r="A17" s="1044" t="s">
        <v>973</v>
      </c>
      <c r="B17" s="1041"/>
      <c r="C17" s="1042"/>
      <c r="D17" s="1043"/>
      <c r="E17" s="1043"/>
      <c r="F17" s="1036"/>
      <c r="G17" s="1163"/>
    </row>
    <row r="18" spans="1:11" ht="16" customHeight="1">
      <c r="A18" s="619" t="s">
        <v>5</v>
      </c>
      <c r="B18" s="561" t="s">
        <v>1094</v>
      </c>
      <c r="C18" s="619"/>
      <c r="D18" s="339">
        <v>9</v>
      </c>
      <c r="E18" s="339">
        <v>9</v>
      </c>
      <c r="F18" s="716">
        <v>9</v>
      </c>
      <c r="G18" s="716">
        <v>8</v>
      </c>
      <c r="H18" s="1161" t="s">
        <v>406</v>
      </c>
      <c r="I18" s="449"/>
      <c r="J18" s="449"/>
      <c r="K18" s="449"/>
    </row>
    <row r="19" spans="1:11" ht="16" customHeight="1">
      <c r="A19" s="619" t="s">
        <v>6</v>
      </c>
      <c r="B19" s="561" t="s">
        <v>1094</v>
      </c>
      <c r="C19" s="619"/>
      <c r="D19" s="339">
        <v>2</v>
      </c>
      <c r="E19" s="339">
        <v>2</v>
      </c>
      <c r="F19" s="716">
        <v>2</v>
      </c>
      <c r="G19" s="716">
        <v>1</v>
      </c>
      <c r="H19" s="1161" t="s">
        <v>406</v>
      </c>
      <c r="I19" s="449"/>
      <c r="J19" s="449"/>
      <c r="K19" s="1133" t="s">
        <v>825</v>
      </c>
    </row>
    <row r="20" spans="1:11" ht="16" customHeight="1">
      <c r="A20" s="616" t="s">
        <v>4</v>
      </c>
      <c r="B20" s="617" t="s">
        <v>122</v>
      </c>
      <c r="C20" s="616"/>
      <c r="D20" s="710">
        <v>18</v>
      </c>
      <c r="E20" s="710">
        <v>18</v>
      </c>
      <c r="F20" s="790">
        <v>18</v>
      </c>
      <c r="G20" s="790">
        <f>1/9*100</f>
        <v>11.111111111111111</v>
      </c>
      <c r="H20" s="1161" t="s">
        <v>406</v>
      </c>
      <c r="I20" s="449"/>
      <c r="J20" s="449"/>
      <c r="K20" s="1133" t="s">
        <v>825</v>
      </c>
    </row>
    <row r="21" spans="1:11" ht="20.149999999999999" customHeight="1">
      <c r="A21" s="1044" t="s">
        <v>974</v>
      </c>
      <c r="B21" s="1041"/>
      <c r="C21" s="1034"/>
      <c r="D21" s="1035"/>
      <c r="E21" s="1035"/>
      <c r="F21" s="1045"/>
      <c r="G21" s="1164"/>
    </row>
    <row r="22" spans="1:11" ht="16" customHeight="1">
      <c r="A22" s="619" t="s">
        <v>143</v>
      </c>
      <c r="B22" s="561" t="s">
        <v>1094</v>
      </c>
      <c r="C22" s="619"/>
      <c r="D22" s="339">
        <v>4</v>
      </c>
      <c r="E22" s="339">
        <v>7</v>
      </c>
      <c r="F22" s="716">
        <v>6</v>
      </c>
      <c r="G22" s="716">
        <v>8</v>
      </c>
      <c r="H22" s="1161" t="s">
        <v>828</v>
      </c>
      <c r="I22" s="449"/>
      <c r="J22" s="449"/>
      <c r="K22" s="1133" t="s">
        <v>826</v>
      </c>
    </row>
    <row r="23" spans="1:11" ht="16" customHeight="1">
      <c r="A23" s="619" t="s">
        <v>144</v>
      </c>
      <c r="B23" s="561" t="s">
        <v>1094</v>
      </c>
      <c r="C23" s="619"/>
      <c r="D23" s="339">
        <v>2</v>
      </c>
      <c r="E23" s="339">
        <v>1</v>
      </c>
      <c r="F23" s="716">
        <v>2</v>
      </c>
      <c r="G23" s="716">
        <v>0</v>
      </c>
      <c r="H23" s="1161" t="s">
        <v>828</v>
      </c>
      <c r="I23" s="449"/>
      <c r="J23" s="449"/>
      <c r="K23" s="1133" t="s">
        <v>826</v>
      </c>
    </row>
    <row r="24" spans="1:11" ht="16" customHeight="1">
      <c r="A24" s="616" t="s">
        <v>145</v>
      </c>
      <c r="B24" s="561" t="s">
        <v>1094</v>
      </c>
      <c r="C24" s="616"/>
      <c r="D24" s="339">
        <v>3</v>
      </c>
      <c r="E24" s="339">
        <v>3</v>
      </c>
      <c r="F24" s="716">
        <v>3</v>
      </c>
      <c r="G24" s="716">
        <v>1</v>
      </c>
      <c r="H24" s="1161" t="s">
        <v>828</v>
      </c>
      <c r="I24" s="449"/>
      <c r="J24" s="449"/>
      <c r="K24" s="1133" t="s">
        <v>826</v>
      </c>
    </row>
    <row r="25" spans="1:11" ht="20.149999999999999" customHeight="1">
      <c r="A25" s="1044" t="s">
        <v>975</v>
      </c>
      <c r="B25" s="1041"/>
      <c r="C25" s="1034"/>
      <c r="D25" s="1035"/>
      <c r="E25" s="1035"/>
      <c r="F25" s="1045"/>
      <c r="G25" s="1164"/>
      <c r="H25" s="1161"/>
      <c r="I25" s="449"/>
      <c r="J25" s="449"/>
      <c r="K25" s="449"/>
    </row>
    <row r="26" spans="1:11" ht="39" customHeight="1">
      <c r="A26" s="796" t="s">
        <v>139</v>
      </c>
      <c r="B26" s="797" t="s">
        <v>122</v>
      </c>
      <c r="C26" s="798"/>
      <c r="D26" s="790">
        <v>73</v>
      </c>
      <c r="E26" s="790">
        <v>73</v>
      </c>
      <c r="F26" s="790">
        <v>73</v>
      </c>
      <c r="G26" s="981">
        <v>78</v>
      </c>
      <c r="H26" s="1161" t="s">
        <v>828</v>
      </c>
      <c r="I26" s="449"/>
      <c r="J26" s="449"/>
      <c r="K26" s="449"/>
    </row>
    <row r="27" spans="1:11" ht="20.149999999999999" customHeight="1">
      <c r="A27" s="1032" t="s">
        <v>970</v>
      </c>
      <c r="B27" s="1033"/>
      <c r="C27" s="1038"/>
      <c r="D27" s="1039"/>
      <c r="E27" s="1040"/>
      <c r="F27" s="1036"/>
      <c r="G27" s="1163"/>
    </row>
    <row r="28" spans="1:11">
      <c r="A28" s="616" t="s">
        <v>3</v>
      </c>
      <c r="B28" s="561" t="s">
        <v>1094</v>
      </c>
      <c r="C28" s="616"/>
      <c r="D28" s="714">
        <v>4</v>
      </c>
      <c r="E28" s="715">
        <v>4</v>
      </c>
      <c r="F28" s="716">
        <v>4</v>
      </c>
      <c r="G28" s="716">
        <v>3</v>
      </c>
      <c r="H28" s="1161" t="s">
        <v>828</v>
      </c>
      <c r="I28" s="449"/>
      <c r="J28" s="449"/>
      <c r="K28" s="449"/>
    </row>
    <row r="29" spans="1:11">
      <c r="A29" s="616" t="s">
        <v>221</v>
      </c>
      <c r="B29" s="617" t="s">
        <v>484</v>
      </c>
      <c r="C29" s="616"/>
      <c r="D29" s="714">
        <v>7</v>
      </c>
      <c r="E29" s="339">
        <v>7</v>
      </c>
      <c r="F29" s="716">
        <v>8</v>
      </c>
      <c r="G29" s="716">
        <v>8</v>
      </c>
      <c r="H29" s="1161" t="s">
        <v>828</v>
      </c>
      <c r="I29" s="449"/>
      <c r="J29" s="449"/>
      <c r="K29" s="1133" t="s">
        <v>525</v>
      </c>
    </row>
    <row r="30" spans="1:11" ht="26.5">
      <c r="A30" s="616" t="s">
        <v>142</v>
      </c>
      <c r="B30" s="617" t="s">
        <v>484</v>
      </c>
      <c r="C30" s="616"/>
      <c r="D30" s="714">
        <v>20</v>
      </c>
      <c r="E30" s="339">
        <v>10</v>
      </c>
      <c r="F30" s="716">
        <v>11</v>
      </c>
      <c r="G30" s="716">
        <v>12</v>
      </c>
      <c r="H30" s="1161" t="s">
        <v>828</v>
      </c>
      <c r="I30" s="449"/>
      <c r="J30" s="449"/>
      <c r="K30" s="1132" t="s">
        <v>417</v>
      </c>
    </row>
    <row r="31" spans="1:11" ht="16" customHeight="1">
      <c r="A31" s="616" t="s">
        <v>4</v>
      </c>
      <c r="B31" s="617" t="s">
        <v>122</v>
      </c>
      <c r="C31" s="616"/>
      <c r="D31" s="710">
        <v>25</v>
      </c>
      <c r="E31" s="710">
        <v>25</v>
      </c>
      <c r="F31" s="790">
        <v>25</v>
      </c>
      <c r="G31" s="790">
        <v>0</v>
      </c>
      <c r="H31" s="1161" t="s">
        <v>406</v>
      </c>
      <c r="I31" s="449"/>
      <c r="J31" s="449"/>
      <c r="K31" s="1133" t="s">
        <v>825</v>
      </c>
    </row>
    <row r="32" spans="1:11" ht="20.149999999999999" customHeight="1">
      <c r="A32" s="1034" t="s">
        <v>130</v>
      </c>
      <c r="B32" s="1046"/>
      <c r="C32" s="1047"/>
      <c r="D32" s="1048"/>
      <c r="E32" s="1049"/>
      <c r="F32" s="1045"/>
      <c r="G32" s="1164"/>
      <c r="H32" s="1161"/>
      <c r="I32" s="449"/>
      <c r="J32" s="449"/>
      <c r="K32" s="449"/>
    </row>
    <row r="33" spans="1:11" ht="31.5" customHeight="1">
      <c r="A33" s="799" t="s">
        <v>7</v>
      </c>
      <c r="B33" s="561" t="s">
        <v>1094</v>
      </c>
      <c r="C33" s="799"/>
      <c r="D33" s="790">
        <v>1</v>
      </c>
      <c r="E33" s="790">
        <v>1</v>
      </c>
      <c r="F33" s="716">
        <v>1</v>
      </c>
      <c r="G33" s="716">
        <v>1</v>
      </c>
      <c r="H33" s="1161" t="s">
        <v>828</v>
      </c>
      <c r="I33" s="449"/>
      <c r="J33" s="449"/>
      <c r="K33" s="449"/>
    </row>
    <row r="34" spans="1:11" ht="20.149999999999999" customHeight="1">
      <c r="A34" s="1032" t="s">
        <v>977</v>
      </c>
      <c r="B34" s="1037"/>
      <c r="C34" s="1032"/>
      <c r="D34" s="1032"/>
      <c r="E34" s="1032"/>
      <c r="F34" s="1036"/>
      <c r="G34" s="1163"/>
    </row>
    <row r="35" spans="1:11">
      <c r="A35" s="616" t="s">
        <v>3</v>
      </c>
      <c r="B35" s="617" t="s">
        <v>376</v>
      </c>
      <c r="C35" s="616"/>
      <c r="D35" s="339">
        <v>11</v>
      </c>
      <c r="E35" s="339">
        <v>15</v>
      </c>
      <c r="F35" s="716">
        <v>15</v>
      </c>
      <c r="G35" s="716">
        <v>13</v>
      </c>
      <c r="H35" s="1161" t="s">
        <v>828</v>
      </c>
      <c r="I35" s="449"/>
      <c r="J35" s="449"/>
      <c r="K35" s="449"/>
    </row>
    <row r="36" spans="1:11">
      <c r="A36" s="616" t="s">
        <v>221</v>
      </c>
      <c r="B36" s="617" t="s">
        <v>484</v>
      </c>
      <c r="C36" s="616"/>
      <c r="D36" s="339">
        <v>2</v>
      </c>
      <c r="E36" s="339">
        <v>2</v>
      </c>
      <c r="F36" s="716">
        <v>2</v>
      </c>
      <c r="G36" s="716">
        <v>2</v>
      </c>
      <c r="H36" s="1161" t="s">
        <v>828</v>
      </c>
      <c r="I36" s="449"/>
      <c r="J36" s="449"/>
      <c r="K36" s="1133" t="s">
        <v>525</v>
      </c>
    </row>
    <row r="37" spans="1:11" ht="31" customHeight="1">
      <c r="A37" s="618" t="s">
        <v>142</v>
      </c>
      <c r="B37" s="617" t="s">
        <v>484</v>
      </c>
      <c r="C37" s="616"/>
      <c r="D37" s="339">
        <v>7</v>
      </c>
      <c r="E37" s="339">
        <v>8</v>
      </c>
      <c r="F37" s="716">
        <v>7</v>
      </c>
      <c r="G37" s="716">
        <v>9</v>
      </c>
      <c r="H37" s="1161" t="s">
        <v>828</v>
      </c>
      <c r="I37" s="449"/>
      <c r="J37" s="449"/>
      <c r="K37" s="1132" t="s">
        <v>417</v>
      </c>
    </row>
    <row r="38" spans="1:11" ht="22" customHeight="1">
      <c r="A38" s="618" t="s">
        <v>4</v>
      </c>
      <c r="B38" s="617" t="s">
        <v>122</v>
      </c>
      <c r="C38" s="616"/>
      <c r="D38" s="710">
        <f>0/11</f>
        <v>0</v>
      </c>
      <c r="E38" s="710">
        <f>0/15</f>
        <v>0</v>
      </c>
      <c r="F38" s="790">
        <v>0</v>
      </c>
      <c r="G38" s="1252">
        <v>0</v>
      </c>
      <c r="H38" s="1161" t="s">
        <v>406</v>
      </c>
      <c r="I38" s="449"/>
      <c r="J38" s="449"/>
      <c r="K38" s="1133" t="s">
        <v>521</v>
      </c>
    </row>
    <row r="39" spans="1:11" ht="20.149999999999999" customHeight="1">
      <c r="A39" s="1555" t="s">
        <v>131</v>
      </c>
      <c r="B39" s="1556"/>
      <c r="C39" s="1556"/>
      <c r="D39" s="1557"/>
      <c r="E39" s="1558"/>
      <c r="F39" s="1036"/>
      <c r="G39" s="1163"/>
    </row>
    <row r="40" spans="1:11" ht="16" customHeight="1">
      <c r="A40" s="1251" t="s">
        <v>146</v>
      </c>
      <c r="B40" s="561" t="s">
        <v>1094</v>
      </c>
      <c r="C40" s="717"/>
      <c r="D40" s="799"/>
      <c r="E40" s="800">
        <v>15</v>
      </c>
      <c r="F40" s="716">
        <v>37</v>
      </c>
      <c r="G40" s="1076">
        <v>54</v>
      </c>
      <c r="H40" s="1161"/>
      <c r="I40" s="449"/>
      <c r="J40" s="449"/>
      <c r="K40" s="449"/>
    </row>
    <row r="41" spans="1:11" ht="16" customHeight="1">
      <c r="A41" s="1251" t="s">
        <v>8</v>
      </c>
      <c r="B41" s="561" t="s">
        <v>1094</v>
      </c>
      <c r="C41" s="717"/>
      <c r="D41" s="716">
        <v>13</v>
      </c>
      <c r="E41" s="716">
        <v>13</v>
      </c>
      <c r="F41" s="716">
        <v>13</v>
      </c>
      <c r="G41" s="1076">
        <v>13</v>
      </c>
      <c r="I41" s="449"/>
      <c r="J41" s="449"/>
      <c r="K41" s="449"/>
    </row>
    <row r="42" spans="1:11" ht="20.149999999999999" customHeight="1">
      <c r="A42" s="1210" t="s">
        <v>535</v>
      </c>
      <c r="B42" s="1210"/>
      <c r="C42" s="1210"/>
      <c r="D42" s="1210"/>
      <c r="E42" s="1210"/>
      <c r="F42" s="1210"/>
      <c r="G42" s="1211"/>
    </row>
    <row r="43" spans="1:11" ht="34" customHeight="1">
      <c r="A43" s="1292" t="s">
        <v>927</v>
      </c>
      <c r="B43" s="793" t="s">
        <v>623</v>
      </c>
      <c r="C43" s="793"/>
      <c r="D43" s="793"/>
      <c r="E43" s="793">
        <v>0</v>
      </c>
      <c r="F43" s="793">
        <v>0</v>
      </c>
      <c r="G43" s="801">
        <v>0</v>
      </c>
      <c r="H43" s="1161" t="s">
        <v>832</v>
      </c>
      <c r="I43" s="449"/>
      <c r="J43" s="449"/>
      <c r="K43" s="449"/>
    </row>
    <row r="44" spans="1:11" ht="36" customHeight="1">
      <c r="A44" s="1292" t="s">
        <v>928</v>
      </c>
      <c r="B44" s="793" t="s">
        <v>623</v>
      </c>
      <c r="C44" s="793">
        <v>3</v>
      </c>
      <c r="D44" s="793">
        <v>0</v>
      </c>
      <c r="E44" s="793">
        <v>0</v>
      </c>
      <c r="F44" s="793">
        <v>1</v>
      </c>
      <c r="G44" s="801">
        <v>0</v>
      </c>
      <c r="H44" s="1161" t="s">
        <v>536</v>
      </c>
      <c r="I44" s="1161" t="s">
        <v>834</v>
      </c>
      <c r="J44" s="449"/>
      <c r="K44" s="449"/>
    </row>
    <row r="45" spans="1:11" ht="36" customHeight="1">
      <c r="A45" s="1253" t="s">
        <v>589</v>
      </c>
      <c r="B45" s="793" t="s">
        <v>624</v>
      </c>
      <c r="C45" s="793">
        <v>4</v>
      </c>
      <c r="D45" s="793">
        <v>7</v>
      </c>
      <c r="E45" s="793">
        <v>9</v>
      </c>
      <c r="F45" s="793">
        <v>5</v>
      </c>
      <c r="G45" s="801">
        <v>9</v>
      </c>
      <c r="H45" s="1161" t="s">
        <v>829</v>
      </c>
      <c r="I45" s="449"/>
      <c r="J45" s="449"/>
      <c r="K45" s="449"/>
    </row>
    <row r="46" spans="1:11" ht="35.15" customHeight="1">
      <c r="A46" s="1253" t="s">
        <v>557</v>
      </c>
      <c r="B46" s="801" t="s">
        <v>623</v>
      </c>
      <c r="C46" s="793"/>
      <c r="D46" s="794">
        <v>0</v>
      </c>
      <c r="E46" s="794">
        <v>0</v>
      </c>
      <c r="F46" s="794">
        <v>0</v>
      </c>
      <c r="G46" s="1165">
        <v>0</v>
      </c>
      <c r="H46" s="1161" t="s">
        <v>831</v>
      </c>
      <c r="I46" s="449"/>
      <c r="J46" s="449"/>
      <c r="K46" s="449"/>
    </row>
    <row r="47" spans="1:11">
      <c r="A47" s="802"/>
      <c r="B47" s="803"/>
      <c r="C47" s="802"/>
      <c r="D47" s="795"/>
      <c r="E47" s="795"/>
      <c r="F47" s="795"/>
      <c r="G47" s="795"/>
      <c r="H47" s="1137"/>
    </row>
    <row r="48" spans="1:11" ht="31" customHeight="1">
      <c r="A48" s="1554"/>
      <c r="B48" s="1554"/>
      <c r="C48" s="1554"/>
      <c r="D48" s="1554"/>
      <c r="E48" s="1554"/>
      <c r="F48" s="795"/>
      <c r="G48" s="795"/>
      <c r="H48" s="30"/>
    </row>
    <row r="49" spans="1:10">
      <c r="A49" s="443"/>
      <c r="B49" s="502"/>
      <c r="C49" s="6"/>
      <c r="F49" s="795"/>
      <c r="G49" s="795"/>
      <c r="I49" s="1133"/>
      <c r="J49" s="1133"/>
    </row>
    <row r="50" spans="1:10">
      <c r="A50" s="443"/>
      <c r="B50" s="502"/>
      <c r="C50" s="6"/>
      <c r="F50" s="795"/>
      <c r="G50" s="795"/>
      <c r="I50" s="1133"/>
      <c r="J50" s="1133"/>
    </row>
    <row r="51" spans="1:10">
      <c r="A51" s="6"/>
      <c r="B51" s="502"/>
      <c r="C51" s="6"/>
      <c r="I51" s="1133"/>
      <c r="J51" s="1133"/>
    </row>
    <row r="52" spans="1:10">
      <c r="A52" s="6"/>
      <c r="B52" s="502"/>
      <c r="C52" s="6"/>
      <c r="I52" s="1133"/>
      <c r="J52" s="1133"/>
    </row>
    <row r="53" spans="1:10">
      <c r="A53" s="6"/>
      <c r="B53" s="502"/>
      <c r="C53" s="6"/>
      <c r="I53" s="1133"/>
      <c r="J53" s="1133"/>
    </row>
    <row r="54" spans="1:10">
      <c r="A54" s="6"/>
      <c r="B54" s="502"/>
      <c r="C54" s="6"/>
      <c r="I54" s="1133"/>
      <c r="J54" s="1133"/>
    </row>
    <row r="55" spans="1:10">
      <c r="A55" s="6"/>
      <c r="B55" s="502"/>
      <c r="C55" s="6"/>
      <c r="I55" s="1133"/>
      <c r="J55" s="1133"/>
    </row>
    <row r="56" spans="1:10">
      <c r="A56" s="6"/>
      <c r="B56" s="502"/>
      <c r="C56" s="6"/>
      <c r="I56" s="1133"/>
      <c r="J56" s="1133"/>
    </row>
    <row r="57" spans="1:10">
      <c r="A57" s="6"/>
      <c r="B57" s="502"/>
      <c r="C57" s="6"/>
      <c r="I57" s="1133"/>
      <c r="J57" s="1133"/>
    </row>
    <row r="58" spans="1:10">
      <c r="A58" s="6"/>
      <c r="B58" s="502"/>
      <c r="C58" s="6"/>
      <c r="I58" s="1133"/>
      <c r="J58" s="1133"/>
    </row>
    <row r="81" spans="8:10">
      <c r="H81" s="1208"/>
      <c r="I81" s="1209"/>
      <c r="J81" s="1209"/>
    </row>
  </sheetData>
  <mergeCells count="3">
    <mergeCell ref="A48:E48"/>
    <mergeCell ref="A39:E39"/>
    <mergeCell ref="A12:G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P143"/>
  <sheetViews>
    <sheetView topLeftCell="A20" zoomScale="110" zoomScaleNormal="110" workbookViewId="0">
      <selection activeCell="H146" sqref="H146"/>
    </sheetView>
  </sheetViews>
  <sheetFormatPr defaultColWidth="10.5" defaultRowHeight="14.5"/>
  <cols>
    <col min="1" max="1" width="35.83203125" style="313" customWidth="1"/>
    <col min="2" max="2" width="15.83203125" style="313" customWidth="1"/>
    <col min="3" max="3" width="10.83203125" style="313" customWidth="1"/>
    <col min="4" max="4" width="10.83203125" style="313" hidden="1" customWidth="1"/>
    <col min="5" max="8" width="10.83203125" style="313" customWidth="1"/>
    <col min="9" max="9" width="8.83203125" style="475" customWidth="1"/>
    <col min="10" max="10" width="10" style="1101" customWidth="1"/>
    <col min="11" max="12" width="8.83203125" style="1101" customWidth="1"/>
    <col min="13" max="16384" width="10.5" style="313"/>
  </cols>
  <sheetData>
    <row r="1" spans="1:14" ht="21.75" customHeight="1">
      <c r="A1" s="963" t="s">
        <v>639</v>
      </c>
      <c r="B1" s="1172" t="s">
        <v>745</v>
      </c>
      <c r="C1" s="720" t="s">
        <v>839</v>
      </c>
      <c r="D1" s="720"/>
      <c r="E1" s="720"/>
      <c r="F1" s="720"/>
      <c r="G1" s="720"/>
      <c r="H1" s="720"/>
      <c r="I1" s="476"/>
      <c r="N1" s="1108" t="s">
        <v>739</v>
      </c>
    </row>
    <row r="2" spans="1:14" ht="35.15" customHeight="1">
      <c r="A2" s="415" t="s">
        <v>841</v>
      </c>
      <c r="B2" s="964"/>
      <c r="C2" s="964"/>
      <c r="D2" s="964"/>
      <c r="E2" s="964"/>
      <c r="F2" s="964"/>
      <c r="G2" s="965"/>
      <c r="H2" s="965"/>
      <c r="I2" s="461"/>
      <c r="N2" s="1108"/>
    </row>
    <row r="3" spans="1:14" s="720" customFormat="1" ht="28" customHeight="1">
      <c r="A3" s="1054" t="s">
        <v>73</v>
      </c>
      <c r="B3" s="1055" t="s">
        <v>461</v>
      </c>
      <c r="C3" s="1093">
        <v>2017</v>
      </c>
      <c r="D3" s="1054">
        <v>2018</v>
      </c>
      <c r="E3" s="1054">
        <v>2019</v>
      </c>
      <c r="F3" s="1056">
        <v>2020</v>
      </c>
      <c r="G3" s="1057">
        <v>2021</v>
      </c>
      <c r="H3" s="1057">
        <v>2022</v>
      </c>
      <c r="I3" s="474" t="s">
        <v>688</v>
      </c>
      <c r="J3" s="474" t="s">
        <v>690</v>
      </c>
      <c r="K3" s="474" t="s">
        <v>694</v>
      </c>
      <c r="L3" s="474" t="s">
        <v>714</v>
      </c>
    </row>
    <row r="4" spans="1:14" s="720" customFormat="1" ht="16" customHeight="1">
      <c r="A4" s="486" t="s">
        <v>416</v>
      </c>
      <c r="B4" s="487"/>
      <c r="C4" s="485"/>
      <c r="D4" s="485"/>
      <c r="E4" s="485"/>
      <c r="F4" s="718"/>
      <c r="G4" s="719"/>
      <c r="H4" s="719"/>
      <c r="I4" s="1094"/>
      <c r="J4" s="1097"/>
      <c r="L4" s="1097"/>
    </row>
    <row r="5" spans="1:14" s="720" customFormat="1" ht="16" customHeight="1">
      <c r="A5" s="488" t="s">
        <v>509</v>
      </c>
      <c r="B5" s="489" t="s">
        <v>399</v>
      </c>
      <c r="C5" s="721">
        <f t="shared" ref="C5:G7" si="0">C9+C13</f>
        <v>50.897228457749129</v>
      </c>
      <c r="D5" s="721">
        <f t="shared" si="0"/>
        <v>48.545911680925897</v>
      </c>
      <c r="E5" s="721">
        <f t="shared" si="0"/>
        <v>48.432505798156413</v>
      </c>
      <c r="F5" s="722">
        <f t="shared" si="0"/>
        <v>43.651492373923574</v>
      </c>
      <c r="G5" s="891">
        <f t="shared" si="0"/>
        <v>41.490859</v>
      </c>
      <c r="H5" s="891"/>
      <c r="I5" s="1095"/>
      <c r="J5" s="1098"/>
      <c r="K5" s="1097"/>
      <c r="L5" s="1097"/>
      <c r="M5" s="1097"/>
    </row>
    <row r="6" spans="1:14" s="720" customFormat="1" ht="20.149999999999999" customHeight="1">
      <c r="A6" s="488" t="s">
        <v>402</v>
      </c>
      <c r="B6" s="489" t="s">
        <v>399</v>
      </c>
      <c r="C6" s="723">
        <f t="shared" si="0"/>
        <v>40.447714589775089</v>
      </c>
      <c r="D6" s="723">
        <f t="shared" si="0"/>
        <v>39.598520181583623</v>
      </c>
      <c r="E6" s="723">
        <f t="shared" si="0"/>
        <v>39.796055977371736</v>
      </c>
      <c r="F6" s="724">
        <f>F10+F14</f>
        <v>36.704683365975328</v>
      </c>
      <c r="G6" s="887">
        <f>G10+G14</f>
        <v>36.388283000000001</v>
      </c>
      <c r="H6" s="887"/>
      <c r="I6" s="1097" t="s">
        <v>738</v>
      </c>
      <c r="J6" s="1097" t="s">
        <v>713</v>
      </c>
      <c r="K6" s="1097" t="s">
        <v>728</v>
      </c>
      <c r="L6" s="1094" t="s">
        <v>741</v>
      </c>
    </row>
    <row r="7" spans="1:14" s="720" customFormat="1" ht="16" customHeight="1">
      <c r="A7" s="488" t="s">
        <v>403</v>
      </c>
      <c r="B7" s="489" t="s">
        <v>399</v>
      </c>
      <c r="C7" s="723">
        <f t="shared" si="0"/>
        <v>10.449513867974048</v>
      </c>
      <c r="D7" s="723">
        <f t="shared" si="0"/>
        <v>8.9473914993422703</v>
      </c>
      <c r="E7" s="723">
        <f t="shared" si="0"/>
        <v>8.6364498207846818</v>
      </c>
      <c r="F7" s="724">
        <f t="shared" si="0"/>
        <v>6.9468090079482421</v>
      </c>
      <c r="G7" s="887">
        <f>G11+G15</f>
        <v>5.102576</v>
      </c>
      <c r="H7" s="887"/>
      <c r="I7" s="1097" t="s">
        <v>785</v>
      </c>
      <c r="J7" s="1097"/>
      <c r="K7" s="1097" t="s">
        <v>729</v>
      </c>
      <c r="L7" s="1097" t="s">
        <v>792</v>
      </c>
    </row>
    <row r="8" spans="1:14" s="720" customFormat="1" ht="13">
      <c r="A8" s="490" t="s">
        <v>14</v>
      </c>
      <c r="B8" s="491"/>
      <c r="C8" s="485"/>
      <c r="D8" s="485"/>
      <c r="E8" s="485"/>
      <c r="F8" s="718"/>
      <c r="G8" s="888"/>
      <c r="H8" s="888"/>
      <c r="I8" s="1096"/>
      <c r="J8" s="1097"/>
      <c r="K8" s="1097"/>
    </row>
    <row r="9" spans="1:14" s="720" customFormat="1" ht="13">
      <c r="A9" s="488" t="s">
        <v>509</v>
      </c>
      <c r="B9" s="489" t="s">
        <v>399</v>
      </c>
      <c r="C9" s="725">
        <f>C10+C11</f>
        <v>43.522361591376935</v>
      </c>
      <c r="D9" s="725">
        <f>D10+D11</f>
        <v>41.308494847811865</v>
      </c>
      <c r="E9" s="725">
        <f>E10+E11</f>
        <v>40.539349642653818</v>
      </c>
      <c r="F9" s="726">
        <f>F10+F11</f>
        <v>36.946604913655165</v>
      </c>
      <c r="G9" s="887">
        <f>G10+G11</f>
        <v>36.260452000000001</v>
      </c>
      <c r="H9" s="887"/>
      <c r="I9" s="1096"/>
      <c r="J9" s="1100"/>
      <c r="K9" s="1097"/>
    </row>
    <row r="10" spans="1:14" s="720" customFormat="1" ht="13">
      <c r="A10" s="492" t="s">
        <v>400</v>
      </c>
      <c r="B10" s="489" t="s">
        <v>399</v>
      </c>
      <c r="C10" s="725">
        <f>C24+C28+C32+C36</f>
        <v>34.043117687559381</v>
      </c>
      <c r="D10" s="725">
        <f>D24+D28+D32+D36</f>
        <v>33.402880651041976</v>
      </c>
      <c r="E10" s="725">
        <f>E24+E28+E32+E36</f>
        <v>32.85073258960707</v>
      </c>
      <c r="F10" s="726">
        <f>F24+F28+F32+F36</f>
        <v>30.780297511385044</v>
      </c>
      <c r="G10" s="887">
        <v>31.786086999999998</v>
      </c>
      <c r="H10" s="887"/>
      <c r="I10" s="1094"/>
      <c r="J10" s="1100"/>
      <c r="K10" s="1097"/>
      <c r="L10" s="1097" t="s">
        <v>417</v>
      </c>
    </row>
    <row r="11" spans="1:14" s="720" customFormat="1" ht="13">
      <c r="A11" s="492" t="s">
        <v>401</v>
      </c>
      <c r="B11" s="489" t="s">
        <v>399</v>
      </c>
      <c r="C11" s="725">
        <f>C25+C29+C33+C37+C39</f>
        <v>9.479243903817558</v>
      </c>
      <c r="D11" s="725">
        <f>D25+D29+D33+D37+D39</f>
        <v>7.9056141967698892</v>
      </c>
      <c r="E11" s="725">
        <f>E25+E29+E33+E37+E39</f>
        <v>7.6886170530467499</v>
      </c>
      <c r="F11" s="726">
        <f>F25+F29+F33+F37+F39</f>
        <v>6.166307402270121</v>
      </c>
      <c r="G11" s="887">
        <v>4.4743649999999997</v>
      </c>
      <c r="H11" s="887"/>
      <c r="I11" s="1097"/>
      <c r="J11" s="1100"/>
      <c r="K11" s="1097"/>
      <c r="L11" s="1097"/>
    </row>
    <row r="12" spans="1:14" s="720" customFormat="1" ht="13">
      <c r="A12" s="490" t="s">
        <v>12</v>
      </c>
      <c r="B12" s="491"/>
      <c r="C12" s="485"/>
      <c r="D12" s="485"/>
      <c r="E12" s="485"/>
      <c r="F12" s="718"/>
      <c r="G12" s="888"/>
      <c r="H12" s="888"/>
      <c r="I12" s="1097"/>
      <c r="J12" s="1097"/>
      <c r="K12" s="1097"/>
      <c r="L12" s="1097"/>
    </row>
    <row r="13" spans="1:14" s="720" customFormat="1" ht="13">
      <c r="A13" s="488" t="s">
        <v>509</v>
      </c>
      <c r="B13" s="489" t="s">
        <v>399</v>
      </c>
      <c r="C13" s="725">
        <f>C14+C15</f>
        <v>7.3748668663721935</v>
      </c>
      <c r="D13" s="725">
        <f>D14+D15</f>
        <v>7.2374168331140289</v>
      </c>
      <c r="E13" s="725">
        <f>E14+E15</f>
        <v>7.8931561555025969</v>
      </c>
      <c r="F13" s="726">
        <f>F14+F15</f>
        <v>6.7048874602684077</v>
      </c>
      <c r="G13" s="887">
        <f>G14+G15</f>
        <v>5.2304070000000005</v>
      </c>
      <c r="H13" s="887"/>
      <c r="I13" s="1097"/>
      <c r="J13" s="1097"/>
      <c r="K13" s="1097"/>
      <c r="L13" s="1097"/>
    </row>
    <row r="14" spans="1:14" s="720" customFormat="1" ht="13">
      <c r="A14" s="492" t="s">
        <v>400</v>
      </c>
      <c r="B14" s="489" t="s">
        <v>399</v>
      </c>
      <c r="C14" s="725">
        <f>C46+C51</f>
        <v>6.4045969022157045</v>
      </c>
      <c r="D14" s="725">
        <f>D46+D51</f>
        <v>6.195639530541647</v>
      </c>
      <c r="E14" s="725">
        <f>E46+E51</f>
        <v>6.945323387764665</v>
      </c>
      <c r="F14" s="726">
        <f>F46+F51</f>
        <v>5.9243858545902865</v>
      </c>
      <c r="G14" s="887">
        <v>4.6021960000000002</v>
      </c>
      <c r="H14" s="887"/>
      <c r="I14" s="1097"/>
      <c r="J14" s="1097"/>
      <c r="K14" s="1097"/>
      <c r="L14" s="1097"/>
    </row>
    <row r="15" spans="1:14" s="720" customFormat="1" ht="13">
      <c r="A15" s="1166" t="s">
        <v>401</v>
      </c>
      <c r="B15" s="1180" t="s">
        <v>399</v>
      </c>
      <c r="C15" s="1167">
        <f>C47+C52+C55</f>
        <v>0.97026996415648925</v>
      </c>
      <c r="D15" s="1167">
        <f>D47+D52+D55</f>
        <v>1.041777302572382</v>
      </c>
      <c r="E15" s="1167">
        <f>E47+E52+E55</f>
        <v>0.9478327677379319</v>
      </c>
      <c r="F15" s="1167">
        <f>F47+F52+F55</f>
        <v>0.78050160567812077</v>
      </c>
      <c r="G15" s="887">
        <v>0.62821099999999996</v>
      </c>
      <c r="H15" s="887"/>
      <c r="I15" s="1097"/>
      <c r="J15" s="1102"/>
      <c r="K15" s="1097"/>
      <c r="L15" s="1097"/>
    </row>
    <row r="16" spans="1:14" s="720" customFormat="1" ht="19" customHeight="1">
      <c r="A16" s="738" t="s">
        <v>290</v>
      </c>
      <c r="B16" s="480"/>
      <c r="C16" s="739"/>
      <c r="D16" s="739"/>
      <c r="E16" s="739"/>
      <c r="F16" s="739"/>
      <c r="I16" s="1213"/>
      <c r="J16" s="1214"/>
      <c r="K16" s="476"/>
      <c r="L16" s="476"/>
    </row>
    <row r="17" spans="1:13" s="720" customFormat="1" ht="91" customHeight="1">
      <c r="A17" s="1447" t="s">
        <v>854</v>
      </c>
      <c r="B17" s="1447"/>
      <c r="C17" s="1447"/>
      <c r="D17" s="1447"/>
      <c r="E17" s="1447"/>
      <c r="F17" s="1447"/>
      <c r="G17" s="1447"/>
      <c r="H17" s="1447"/>
      <c r="I17" s="476"/>
      <c r="J17" s="476"/>
      <c r="K17" s="476"/>
      <c r="L17" s="476"/>
    </row>
    <row r="18" spans="1:13" s="720" customFormat="1" ht="16" customHeight="1">
      <c r="A18" s="1448" t="s">
        <v>763</v>
      </c>
      <c r="B18" s="1448"/>
      <c r="C18" s="1448"/>
      <c r="D18" s="1448"/>
      <c r="E18" s="1448"/>
      <c r="F18" s="1448"/>
      <c r="G18" s="1448"/>
      <c r="H18" s="1448"/>
      <c r="I18" s="476"/>
      <c r="J18" s="476"/>
      <c r="K18" s="476"/>
      <c r="L18" s="476"/>
      <c r="M18" s="1113" t="s">
        <v>718</v>
      </c>
    </row>
    <row r="19" spans="1:13" s="720" customFormat="1" ht="41.15" customHeight="1">
      <c r="A19" s="1448" t="s">
        <v>772</v>
      </c>
      <c r="B19" s="1448"/>
      <c r="C19" s="1448"/>
      <c r="D19" s="1448"/>
      <c r="E19" s="1448"/>
      <c r="F19" s="1448"/>
      <c r="G19" s="1448"/>
      <c r="H19" s="1448"/>
      <c r="I19" s="476"/>
      <c r="J19" s="476"/>
      <c r="K19" s="476"/>
      <c r="L19" s="476"/>
      <c r="M19" s="1113"/>
    </row>
    <row r="20" spans="1:13" s="720" customFormat="1" ht="13">
      <c r="A20" s="1178"/>
      <c r="B20" s="480"/>
      <c r="C20" s="739"/>
      <c r="D20" s="739"/>
      <c r="E20" s="739"/>
      <c r="F20" s="739"/>
      <c r="G20" s="1179"/>
      <c r="H20" s="1179"/>
      <c r="I20" s="1097"/>
      <c r="J20" s="1102"/>
      <c r="K20" s="1097"/>
      <c r="L20" s="1097"/>
    </row>
    <row r="21" spans="1:13" s="720" customFormat="1" ht="35.15" customHeight="1">
      <c r="A21" s="415" t="s">
        <v>591</v>
      </c>
      <c r="B21" s="1177"/>
      <c r="C21" s="1177"/>
      <c r="D21" s="1177"/>
      <c r="E21" s="1177"/>
      <c r="F21" s="1177"/>
      <c r="G21" s="1177"/>
      <c r="H21" s="1177"/>
      <c r="I21" s="1098"/>
      <c r="J21" s="1098"/>
      <c r="K21" s="1097"/>
      <c r="L21" s="1097"/>
    </row>
    <row r="22" spans="1:13" s="720" customFormat="1" ht="16.399999999999999" customHeight="1">
      <c r="A22" s="493" t="s">
        <v>608</v>
      </c>
      <c r="B22" s="494"/>
      <c r="C22" s="727"/>
      <c r="D22" s="727"/>
      <c r="E22" s="727"/>
      <c r="F22" s="499"/>
      <c r="G22" s="888"/>
      <c r="H22" s="888"/>
      <c r="I22" s="1097"/>
      <c r="J22" s="1097"/>
      <c r="K22" s="1097"/>
      <c r="L22" s="1097"/>
    </row>
    <row r="23" spans="1:13" s="720" customFormat="1" ht="13">
      <c r="A23" s="488" t="s">
        <v>509</v>
      </c>
      <c r="B23" s="489" t="s">
        <v>399</v>
      </c>
      <c r="C23" s="725">
        <f>C24+C25</f>
        <v>17.925408075093159</v>
      </c>
      <c r="D23" s="725">
        <f>D24+D25</f>
        <v>16.249652533497095</v>
      </c>
      <c r="E23" s="725">
        <f>E24+E25</f>
        <v>16.245722901717873</v>
      </c>
      <c r="F23" s="726">
        <f>F24+F25</f>
        <v>14.632003393995319</v>
      </c>
      <c r="G23" s="887">
        <f>G24+G25</f>
        <v>13.619274000000001</v>
      </c>
      <c r="H23" s="887"/>
      <c r="I23" s="1099"/>
      <c r="J23" s="1100"/>
      <c r="K23" s="1097"/>
      <c r="L23" s="1097"/>
    </row>
    <row r="24" spans="1:13" s="720" customFormat="1" ht="16.399999999999999" customHeight="1">
      <c r="A24" s="492" t="s">
        <v>400</v>
      </c>
      <c r="B24" s="489" t="s">
        <v>399</v>
      </c>
      <c r="C24" s="725">
        <v>10.043103954898942</v>
      </c>
      <c r="D24" s="725">
        <v>9.8325067417672916</v>
      </c>
      <c r="E24" s="725">
        <v>10.064559487123866</v>
      </c>
      <c r="F24" s="726">
        <v>9.9197392098423194</v>
      </c>
      <c r="G24" s="887">
        <v>10.441943</v>
      </c>
      <c r="H24" s="887"/>
      <c r="I24" s="1097" t="s">
        <v>738</v>
      </c>
      <c r="J24" s="1097" t="s">
        <v>713</v>
      </c>
      <c r="K24" s="1097" t="s">
        <v>730</v>
      </c>
      <c r="L24" s="1097" t="s">
        <v>740</v>
      </c>
    </row>
    <row r="25" spans="1:13" s="720" customFormat="1" ht="13">
      <c r="A25" s="492" t="s">
        <v>401</v>
      </c>
      <c r="B25" s="489" t="s">
        <v>399</v>
      </c>
      <c r="C25" s="725">
        <v>7.8823041201942186</v>
      </c>
      <c r="D25" s="725">
        <v>6.4171457917298023</v>
      </c>
      <c r="E25" s="725">
        <v>6.181163414594006</v>
      </c>
      <c r="F25" s="726">
        <v>4.7122641841530006</v>
      </c>
      <c r="G25" s="887">
        <v>3.1773310000000001</v>
      </c>
      <c r="H25" s="887"/>
      <c r="I25" s="1097" t="s">
        <v>785</v>
      </c>
      <c r="J25" s="449" t="s">
        <v>147</v>
      </c>
      <c r="K25" s="1097" t="s">
        <v>730</v>
      </c>
      <c r="L25" s="1097" t="s">
        <v>792</v>
      </c>
    </row>
    <row r="26" spans="1:13" s="720" customFormat="1" ht="29.15" customHeight="1">
      <c r="A26" s="493" t="s">
        <v>659</v>
      </c>
      <c r="B26" s="495"/>
      <c r="C26" s="495"/>
      <c r="D26" s="495"/>
      <c r="E26" s="495"/>
      <c r="F26" s="728"/>
      <c r="G26" s="890"/>
      <c r="H26" s="890"/>
      <c r="I26" s="1097"/>
      <c r="J26" s="1097"/>
      <c r="K26" s="1097"/>
      <c r="L26" s="1097"/>
    </row>
    <row r="27" spans="1:13" s="720" customFormat="1" ht="13">
      <c r="A27" s="488" t="s">
        <v>509</v>
      </c>
      <c r="B27" s="489" t="s">
        <v>399</v>
      </c>
      <c r="C27" s="725">
        <f>C28+C29</f>
        <v>12.789113217717288</v>
      </c>
      <c r="D27" s="725">
        <f>D28+D29</f>
        <v>12.466382797660685</v>
      </c>
      <c r="E27" s="725">
        <f>E28+E29</f>
        <v>12.439991851729486</v>
      </c>
      <c r="F27" s="726">
        <f>F28+F29</f>
        <v>11.847194076823396</v>
      </c>
      <c r="G27" s="887">
        <f>G28+G29</f>
        <v>12.89358</v>
      </c>
      <c r="H27" s="887"/>
      <c r="I27" s="1100"/>
      <c r="J27" s="1100"/>
      <c r="K27" s="1097"/>
      <c r="L27" s="1097"/>
    </row>
    <row r="28" spans="1:13" s="720" customFormat="1" ht="13">
      <c r="A28" s="492" t="s">
        <v>400</v>
      </c>
      <c r="B28" s="489" t="s">
        <v>399</v>
      </c>
      <c r="C28" s="729">
        <v>11.453869544012008</v>
      </c>
      <c r="D28" s="729">
        <v>11.271142584279856</v>
      </c>
      <c r="E28" s="729">
        <v>11.216586304601728</v>
      </c>
      <c r="F28" s="730">
        <v>10.769680473841646</v>
      </c>
      <c r="G28" s="887">
        <v>11.902241999999999</v>
      </c>
      <c r="H28" s="887"/>
      <c r="I28" s="1097" t="s">
        <v>738</v>
      </c>
      <c r="J28" s="1097" t="s">
        <v>759</v>
      </c>
      <c r="K28" s="1097" t="s">
        <v>730</v>
      </c>
      <c r="L28" s="1097" t="s">
        <v>740</v>
      </c>
    </row>
    <row r="29" spans="1:13" s="720" customFormat="1" ht="13">
      <c r="A29" s="492" t="s">
        <v>401</v>
      </c>
      <c r="B29" s="489" t="s">
        <v>399</v>
      </c>
      <c r="C29" s="729">
        <v>1.33524367370528</v>
      </c>
      <c r="D29" s="729">
        <v>1.1952402133808302</v>
      </c>
      <c r="E29" s="729">
        <v>1.2234055471277578</v>
      </c>
      <c r="F29" s="730">
        <v>1.07751360298175</v>
      </c>
      <c r="G29" s="887">
        <v>0.99133800000000005</v>
      </c>
      <c r="H29" s="887"/>
      <c r="I29" s="1097" t="s">
        <v>785</v>
      </c>
      <c r="J29" s="449" t="s">
        <v>147</v>
      </c>
      <c r="K29" s="1097" t="s">
        <v>730</v>
      </c>
      <c r="L29" s="1097" t="s">
        <v>792</v>
      </c>
    </row>
    <row r="30" spans="1:13" s="720" customFormat="1" ht="16.399999999999999" customHeight="1">
      <c r="A30" s="493" t="s">
        <v>598</v>
      </c>
      <c r="B30" s="491"/>
      <c r="C30" s="731"/>
      <c r="D30" s="731"/>
      <c r="E30" s="731"/>
      <c r="F30" s="499"/>
      <c r="G30" s="888"/>
      <c r="H30" s="888"/>
      <c r="I30" s="1097"/>
      <c r="J30" s="1097"/>
      <c r="K30" s="1097"/>
      <c r="L30" s="476"/>
    </row>
    <row r="31" spans="1:13" s="720" customFormat="1" ht="13">
      <c r="A31" s="488" t="s">
        <v>509</v>
      </c>
      <c r="B31" s="489" t="s">
        <v>399</v>
      </c>
      <c r="C31" s="725">
        <f>C32+C33</f>
        <v>12.627071609887802</v>
      </c>
      <c r="D31" s="725">
        <f>D32+D33</f>
        <v>12.354983669884781</v>
      </c>
      <c r="E31" s="725">
        <f>E32+E33</f>
        <v>11.611067620467376</v>
      </c>
      <c r="F31" s="726">
        <f>F32+F33</f>
        <v>10.188879536313745</v>
      </c>
      <c r="G31" s="887">
        <f>G32+G33</f>
        <v>9.4217230000000001</v>
      </c>
      <c r="H31" s="887"/>
      <c r="I31" s="476"/>
      <c r="J31" s="476"/>
      <c r="K31" s="1097"/>
      <c r="L31" s="476"/>
    </row>
    <row r="32" spans="1:13" s="720" customFormat="1" ht="13">
      <c r="A32" s="492" t="s">
        <v>400</v>
      </c>
      <c r="B32" s="489" t="s">
        <v>399</v>
      </c>
      <c r="C32" s="725">
        <v>12.468397652084802</v>
      </c>
      <c r="D32" s="725">
        <v>12.212708890655781</v>
      </c>
      <c r="E32" s="725">
        <v>11.478917070487375</v>
      </c>
      <c r="F32" s="726">
        <v>9.9797224835847462</v>
      </c>
      <c r="G32" s="887">
        <v>9.2393909999999995</v>
      </c>
      <c r="H32" s="887"/>
      <c r="I32" s="1097" t="s">
        <v>738</v>
      </c>
      <c r="J32" s="1097"/>
      <c r="K32" s="1097" t="s">
        <v>730</v>
      </c>
      <c r="L32" s="1097" t="s">
        <v>740</v>
      </c>
    </row>
    <row r="33" spans="1:12" s="720" customFormat="1" ht="13">
      <c r="A33" s="492" t="s">
        <v>401</v>
      </c>
      <c r="B33" s="489" t="s">
        <v>399</v>
      </c>
      <c r="C33" s="725">
        <v>0.158673957803</v>
      </c>
      <c r="D33" s="725">
        <v>0.14227477922899998</v>
      </c>
      <c r="E33" s="725">
        <v>0.13215054998</v>
      </c>
      <c r="F33" s="726">
        <v>0.20915705272900001</v>
      </c>
      <c r="G33" s="887">
        <v>0.18233199999999999</v>
      </c>
      <c r="H33" s="887"/>
      <c r="I33" s="1097" t="s">
        <v>785</v>
      </c>
      <c r="J33" s="1097"/>
      <c r="K33" s="1097" t="s">
        <v>730</v>
      </c>
      <c r="L33" s="1097" t="s">
        <v>792</v>
      </c>
    </row>
    <row r="34" spans="1:12" s="720" customFormat="1" ht="13">
      <c r="A34" s="493" t="s">
        <v>438</v>
      </c>
      <c r="B34" s="491"/>
      <c r="C34" s="731"/>
      <c r="D34" s="731"/>
      <c r="E34" s="731"/>
      <c r="F34" s="499"/>
      <c r="G34" s="888"/>
      <c r="H34" s="888"/>
      <c r="I34" s="1097"/>
      <c r="J34" s="1097"/>
      <c r="K34" s="1097"/>
      <c r="L34" s="476"/>
    </row>
    <row r="35" spans="1:12" s="720" customFormat="1" ht="13">
      <c r="A35" s="492" t="s">
        <v>512</v>
      </c>
      <c r="B35" s="489" t="s">
        <v>399</v>
      </c>
      <c r="C35" s="732">
        <f>C36+C37</f>
        <v>0.12409926310019299</v>
      </c>
      <c r="D35" s="732">
        <f>D36+D37</f>
        <v>0.1368216770693029</v>
      </c>
      <c r="E35" s="732">
        <f>E36+E37</f>
        <v>0.14278015586483955</v>
      </c>
      <c r="F35" s="726">
        <f>F36+F37</f>
        <v>0.14438006060133374</v>
      </c>
      <c r="G35" s="887">
        <f>G36+G37</f>
        <v>0.228075</v>
      </c>
      <c r="H35" s="887"/>
      <c r="I35" s="476"/>
      <c r="J35" s="476"/>
      <c r="K35" s="476"/>
      <c r="L35" s="476"/>
    </row>
    <row r="36" spans="1:12" s="720" customFormat="1" ht="13">
      <c r="A36" s="492" t="s">
        <v>400</v>
      </c>
      <c r="B36" s="489" t="s">
        <v>399</v>
      </c>
      <c r="C36" s="725">
        <v>7.7746536563632992E-2</v>
      </c>
      <c r="D36" s="733">
        <v>8.6522434339046911E-2</v>
      </c>
      <c r="E36" s="725">
        <v>9.0669727394103547E-2</v>
      </c>
      <c r="F36" s="726">
        <v>0.11115534411633372</v>
      </c>
      <c r="G36" s="887">
        <v>0.202511</v>
      </c>
      <c r="H36" s="887"/>
      <c r="I36" s="1097" t="s">
        <v>738</v>
      </c>
      <c r="J36" s="1097" t="s">
        <v>762</v>
      </c>
      <c r="K36" s="1097" t="s">
        <v>730</v>
      </c>
      <c r="L36" s="1097" t="s">
        <v>740</v>
      </c>
    </row>
    <row r="37" spans="1:12" s="720" customFormat="1" ht="16" customHeight="1">
      <c r="A37" s="492" t="s">
        <v>401</v>
      </c>
      <c r="B37" s="489" t="s">
        <v>399</v>
      </c>
      <c r="C37" s="725">
        <v>4.6352726536560002E-2</v>
      </c>
      <c r="D37" s="725">
        <v>5.0299242730255996E-2</v>
      </c>
      <c r="E37" s="725">
        <v>5.2110428470735999E-2</v>
      </c>
      <c r="F37" s="726">
        <v>3.3224716485E-2</v>
      </c>
      <c r="G37" s="887">
        <v>2.5564E-2</v>
      </c>
      <c r="H37" s="887"/>
      <c r="I37" s="1097" t="s">
        <v>785</v>
      </c>
      <c r="J37" s="449" t="s">
        <v>147</v>
      </c>
      <c r="K37" s="1097" t="s">
        <v>730</v>
      </c>
      <c r="L37" s="1097" t="s">
        <v>792</v>
      </c>
    </row>
    <row r="38" spans="1:12" s="720" customFormat="1" ht="16" customHeight="1">
      <c r="A38" s="493" t="s">
        <v>715</v>
      </c>
      <c r="B38" s="491"/>
      <c r="C38" s="731"/>
      <c r="D38" s="731"/>
      <c r="E38" s="731"/>
      <c r="F38" s="734"/>
      <c r="G38" s="888"/>
      <c r="H38" s="888"/>
      <c r="I38" s="1097"/>
      <c r="J38" s="1097"/>
      <c r="K38" s="1097"/>
      <c r="L38" s="477"/>
    </row>
    <row r="39" spans="1:12" s="720" customFormat="1" ht="16" customHeight="1">
      <c r="A39" s="1166" t="s">
        <v>401</v>
      </c>
      <c r="B39" s="1180" t="s">
        <v>399</v>
      </c>
      <c r="C39" s="1167">
        <v>5.66694255785E-2</v>
      </c>
      <c r="D39" s="1167">
        <v>0.1006541697</v>
      </c>
      <c r="E39" s="1167">
        <v>9.9787112874249989E-2</v>
      </c>
      <c r="F39" s="1167">
        <v>0.13414784592137</v>
      </c>
      <c r="G39" s="887">
        <v>9.7799999999999998E-2</v>
      </c>
      <c r="H39" s="887"/>
      <c r="I39" s="1097" t="s">
        <v>785</v>
      </c>
      <c r="J39" s="449" t="s">
        <v>147</v>
      </c>
      <c r="K39" s="1097" t="s">
        <v>730</v>
      </c>
      <c r="L39" s="1097" t="s">
        <v>792</v>
      </c>
    </row>
    <row r="40" spans="1:12" s="720" customFormat="1" ht="16" customHeight="1">
      <c r="A40" s="738" t="s">
        <v>290</v>
      </c>
      <c r="B40" s="480"/>
      <c r="C40" s="739"/>
      <c r="D40" s="739"/>
      <c r="E40" s="739"/>
      <c r="F40" s="739"/>
      <c r="I40" s="1097"/>
      <c r="J40" s="1097"/>
      <c r="K40" s="1097"/>
      <c r="L40" s="476"/>
    </row>
    <row r="41" spans="1:12" s="720" customFormat="1" ht="70" customHeight="1">
      <c r="A41" s="1449" t="s">
        <v>853</v>
      </c>
      <c r="B41" s="1449"/>
      <c r="C41" s="1449"/>
      <c r="D41" s="1449"/>
      <c r="E41" s="1449"/>
      <c r="F41" s="1449"/>
      <c r="G41" s="1449"/>
      <c r="H41" s="1449"/>
      <c r="I41" s="1097"/>
      <c r="J41" s="1097"/>
      <c r="K41" s="1097"/>
      <c r="L41" s="476"/>
    </row>
    <row r="42" spans="1:12" s="720" customFormat="1" ht="16" customHeight="1">
      <c r="A42" s="1178"/>
      <c r="B42" s="480"/>
      <c r="C42" s="739"/>
      <c r="D42" s="739"/>
      <c r="E42" s="739"/>
      <c r="F42" s="739"/>
      <c r="G42" s="1179"/>
      <c r="H42" s="1179"/>
      <c r="I42" s="1097"/>
      <c r="J42" s="1097"/>
      <c r="K42" s="1097"/>
      <c r="L42" s="476"/>
    </row>
    <row r="43" spans="1:12" s="720" customFormat="1" ht="35.15" customHeight="1">
      <c r="A43" s="415" t="s">
        <v>592</v>
      </c>
      <c r="B43" s="1181"/>
      <c r="C43" s="1181"/>
      <c r="D43" s="1181"/>
      <c r="E43" s="1181"/>
      <c r="F43" s="1181"/>
      <c r="G43" s="1181"/>
      <c r="H43" s="1181"/>
      <c r="I43" s="477"/>
      <c r="J43" s="476"/>
      <c r="K43" s="476"/>
      <c r="L43" s="476"/>
    </row>
    <row r="44" spans="1:12" s="720" customFormat="1" ht="30" customHeight="1">
      <c r="A44" s="493" t="s">
        <v>727</v>
      </c>
      <c r="B44" s="491"/>
      <c r="C44" s="490"/>
      <c r="D44" s="490"/>
      <c r="E44" s="490"/>
      <c r="F44" s="735"/>
      <c r="G44" s="889"/>
      <c r="H44" s="889"/>
      <c r="I44" s="1097"/>
      <c r="J44" s="1097"/>
      <c r="K44" s="1097"/>
      <c r="L44" s="476"/>
    </row>
    <row r="45" spans="1:12" s="720" customFormat="1" ht="16" customHeight="1">
      <c r="A45" s="488" t="s">
        <v>509</v>
      </c>
      <c r="B45" s="489" t="s">
        <v>399</v>
      </c>
      <c r="C45" s="725">
        <f>C46+C47</f>
        <v>0.3289163300080184</v>
      </c>
      <c r="D45" s="725">
        <f>D46+D47</f>
        <v>0.58552064939424076</v>
      </c>
      <c r="E45" s="725">
        <f>E46+E47</f>
        <v>0.56504431247582709</v>
      </c>
      <c r="F45" s="726">
        <f>F46+F47</f>
        <v>0.42187991618474757</v>
      </c>
      <c r="G45" s="887">
        <f>G46+G47</f>
        <v>0.52137100000000003</v>
      </c>
      <c r="H45" s="887"/>
      <c r="I45" s="476"/>
      <c r="J45" s="476"/>
      <c r="K45" s="476"/>
      <c r="L45" s="476"/>
    </row>
    <row r="46" spans="1:12" s="720" customFormat="1" ht="16" customHeight="1">
      <c r="A46" s="492" t="s">
        <v>400</v>
      </c>
      <c r="B46" s="489" t="s">
        <v>399</v>
      </c>
      <c r="C46" s="725">
        <v>0.22342668200801838</v>
      </c>
      <c r="D46" s="725">
        <v>0.39275489439424077</v>
      </c>
      <c r="E46" s="729">
        <v>0.36039989047582704</v>
      </c>
      <c r="F46" s="726">
        <v>0.29657376624114756</v>
      </c>
      <c r="G46" s="887">
        <v>0.39414399999999999</v>
      </c>
      <c r="H46" s="887"/>
      <c r="I46" s="1097" t="s">
        <v>738</v>
      </c>
      <c r="J46" s="1097" t="s">
        <v>713</v>
      </c>
      <c r="K46" s="1097" t="s">
        <v>730</v>
      </c>
      <c r="L46" s="1097" t="s">
        <v>740</v>
      </c>
    </row>
    <row r="47" spans="1:12" s="720" customFormat="1" ht="16" customHeight="1">
      <c r="A47" s="492" t="s">
        <v>401</v>
      </c>
      <c r="B47" s="497"/>
      <c r="C47" s="725">
        <v>0.10548964800000001</v>
      </c>
      <c r="D47" s="725">
        <v>0.19276575500000001</v>
      </c>
      <c r="E47" s="725">
        <v>0.20464442199999999</v>
      </c>
      <c r="F47" s="730">
        <v>0.12530614994360001</v>
      </c>
      <c r="G47" s="887">
        <v>0.12722700000000001</v>
      </c>
      <c r="H47" s="887"/>
      <c r="I47" s="1097" t="s">
        <v>785</v>
      </c>
      <c r="J47" s="449" t="s">
        <v>147</v>
      </c>
      <c r="K47" s="1097" t="s">
        <v>730</v>
      </c>
      <c r="L47" s="1097" t="s">
        <v>792</v>
      </c>
    </row>
    <row r="48" spans="1:12" s="720" customFormat="1" ht="39">
      <c r="A48" s="1168" t="s">
        <v>760</v>
      </c>
      <c r="B48" s="1169" t="s">
        <v>399</v>
      </c>
      <c r="C48" s="1170">
        <v>0</v>
      </c>
      <c r="D48" s="1170"/>
      <c r="E48" s="1170">
        <v>0</v>
      </c>
      <c r="F48" s="1171">
        <v>0</v>
      </c>
      <c r="G48" s="1170">
        <v>0</v>
      </c>
      <c r="H48" s="887"/>
      <c r="I48" s="1097"/>
      <c r="J48" s="1097" t="s">
        <v>713</v>
      </c>
      <c r="K48" s="1097"/>
      <c r="L48" s="1097"/>
    </row>
    <row r="49" spans="1:16" s="720" customFormat="1" ht="25" customHeight="1">
      <c r="A49" s="493" t="s">
        <v>599</v>
      </c>
      <c r="B49" s="491"/>
      <c r="C49" s="491"/>
      <c r="D49" s="491"/>
      <c r="E49" s="491"/>
      <c r="F49" s="736"/>
      <c r="G49" s="889"/>
      <c r="H49" s="889"/>
      <c r="I49" s="1097"/>
      <c r="J49" s="1097"/>
      <c r="K49" s="1097"/>
      <c r="L49" s="476"/>
      <c r="M49" s="737"/>
      <c r="N49" s="737"/>
      <c r="O49" s="737"/>
      <c r="P49" s="737"/>
    </row>
    <row r="50" spans="1:16" s="720" customFormat="1" ht="16" customHeight="1">
      <c r="A50" s="488" t="s">
        <v>509</v>
      </c>
      <c r="B50" s="489" t="s">
        <v>399</v>
      </c>
      <c r="C50" s="725">
        <f>C51+C52</f>
        <v>6.9999788121503457</v>
      </c>
      <c r="D50" s="725">
        <f>D51+D52</f>
        <v>6.6054388590674096</v>
      </c>
      <c r="E50" s="725">
        <f>E51+E52</f>
        <v>7.2817896323200664</v>
      </c>
      <c r="F50" s="726">
        <f>F51+F52</f>
        <v>6.2304413040997844</v>
      </c>
      <c r="G50" s="887">
        <f>G51+G52</f>
        <v>4.6486000000000001</v>
      </c>
      <c r="H50" s="887"/>
      <c r="I50" s="476"/>
      <c r="J50" s="476"/>
      <c r="K50" s="476"/>
      <c r="L50" s="476"/>
    </row>
    <row r="51" spans="1:16" s="720" customFormat="1" ht="16" customHeight="1">
      <c r="A51" s="492" t="s">
        <v>400</v>
      </c>
      <c r="B51" s="489" t="s">
        <v>399</v>
      </c>
      <c r="C51" s="729">
        <v>6.1811702202076866</v>
      </c>
      <c r="D51" s="729">
        <v>5.8028846361474065</v>
      </c>
      <c r="E51" s="729">
        <v>6.5849234972888375</v>
      </c>
      <c r="F51" s="726">
        <v>5.6278120883491392</v>
      </c>
      <c r="G51" s="887">
        <v>4.2080520000000003</v>
      </c>
      <c r="H51" s="887"/>
      <c r="I51" s="1097" t="s">
        <v>738</v>
      </c>
      <c r="J51" s="1097" t="s">
        <v>759</v>
      </c>
      <c r="K51" s="1097" t="s">
        <v>730</v>
      </c>
      <c r="L51" s="1097" t="s">
        <v>740</v>
      </c>
    </row>
    <row r="52" spans="1:16" s="720" customFormat="1" ht="16" customHeight="1">
      <c r="A52" s="492" t="s">
        <v>401</v>
      </c>
      <c r="B52" s="489" t="s">
        <v>399</v>
      </c>
      <c r="C52" s="725">
        <v>0.81880859194265865</v>
      </c>
      <c r="D52" s="725">
        <v>0.80255422292000334</v>
      </c>
      <c r="E52" s="725">
        <v>0.69686613503122863</v>
      </c>
      <c r="F52" s="726">
        <v>0.60262921575064488</v>
      </c>
      <c r="G52" s="887">
        <v>0.440548</v>
      </c>
      <c r="H52" s="887"/>
      <c r="I52" s="1097" t="s">
        <v>785</v>
      </c>
      <c r="J52" s="449" t="s">
        <v>147</v>
      </c>
      <c r="K52" s="1097" t="s">
        <v>730</v>
      </c>
      <c r="L52" s="1097" t="s">
        <v>792</v>
      </c>
    </row>
    <row r="53" spans="1:16" s="321" customFormat="1" ht="55" customHeight="1">
      <c r="A53" s="1182" t="s">
        <v>771</v>
      </c>
      <c r="B53" s="498" t="s">
        <v>122</v>
      </c>
      <c r="C53" s="740">
        <f t="shared" ref="C53:H53" si="1">C51/C6*100</f>
        <v>15.28187756192842</v>
      </c>
      <c r="D53" s="740">
        <f t="shared" si="1"/>
        <v>14.654296699820101</v>
      </c>
      <c r="E53" s="740">
        <f t="shared" si="1"/>
        <v>16.546673622715431</v>
      </c>
      <c r="F53" s="740">
        <f t="shared" si="1"/>
        <v>15.332681206469781</v>
      </c>
      <c r="G53" s="740">
        <f t="shared" si="1"/>
        <v>11.56430491650293</v>
      </c>
      <c r="H53" s="740" t="e">
        <f t="shared" si="1"/>
        <v>#DIV/0!</v>
      </c>
      <c r="I53" s="1096"/>
      <c r="J53" s="1097" t="s">
        <v>759</v>
      </c>
      <c r="K53" s="475"/>
      <c r="L53" s="475"/>
    </row>
    <row r="54" spans="1:16" s="720" customFormat="1" ht="16" customHeight="1">
      <c r="A54" s="493" t="s">
        <v>437</v>
      </c>
      <c r="B54" s="496"/>
      <c r="C54" s="490"/>
      <c r="D54" s="490"/>
      <c r="E54" s="490"/>
      <c r="F54" s="735"/>
      <c r="G54" s="889"/>
      <c r="H54" s="889"/>
      <c r="I54" s="1097"/>
      <c r="J54" s="1097"/>
      <c r="K54" s="1097"/>
      <c r="L54" s="476"/>
    </row>
    <row r="55" spans="1:16" s="720" customFormat="1" ht="16" customHeight="1">
      <c r="A55" s="492" t="s">
        <v>401</v>
      </c>
      <c r="B55" s="489" t="s">
        <v>399</v>
      </c>
      <c r="C55" s="725">
        <v>4.5971724213830528E-2</v>
      </c>
      <c r="D55" s="725">
        <v>4.6457324652378576E-2</v>
      </c>
      <c r="E55" s="725">
        <v>4.6322210706703233E-2</v>
      </c>
      <c r="F55" s="726">
        <v>5.2566239983875884E-2</v>
      </c>
      <c r="G55" s="887">
        <v>6.0435999999999997E-2</v>
      </c>
      <c r="H55" s="887"/>
      <c r="I55" s="1097" t="s">
        <v>785</v>
      </c>
      <c r="J55" s="449" t="s">
        <v>147</v>
      </c>
      <c r="K55" s="1097" t="s">
        <v>730</v>
      </c>
      <c r="L55" s="1097" t="s">
        <v>792</v>
      </c>
    </row>
    <row r="56" spans="1:16" s="720" customFormat="1" ht="19" customHeight="1">
      <c r="A56" s="738"/>
      <c r="B56" s="480"/>
      <c r="C56" s="739"/>
      <c r="D56" s="739"/>
      <c r="E56" s="739"/>
      <c r="F56" s="739"/>
      <c r="I56" s="476"/>
      <c r="J56" s="476"/>
      <c r="K56" s="476"/>
      <c r="L56" s="476"/>
    </row>
    <row r="57" spans="1:16" s="720" customFormat="1" ht="19" customHeight="1">
      <c r="A57" s="738"/>
      <c r="B57" s="480"/>
      <c r="C57" s="739"/>
      <c r="D57" s="739"/>
      <c r="E57" s="739"/>
      <c r="F57" s="739"/>
      <c r="I57" s="476"/>
      <c r="J57" s="476"/>
      <c r="K57" s="476"/>
      <c r="L57" s="476"/>
    </row>
    <row r="58" spans="1:16" ht="35.15" customHeight="1">
      <c r="A58" s="1187" t="s">
        <v>633</v>
      </c>
      <c r="B58" s="415"/>
      <c r="C58" s="415"/>
      <c r="D58" s="415"/>
      <c r="E58" s="415"/>
      <c r="F58" s="415"/>
      <c r="G58" s="416"/>
      <c r="H58" s="416"/>
      <c r="I58" s="313"/>
      <c r="N58" s="1108" t="s">
        <v>719</v>
      </c>
    </row>
    <row r="59" spans="1:16" s="321" customFormat="1">
      <c r="A59" s="937" t="s">
        <v>597</v>
      </c>
      <c r="B59" s="938" t="s">
        <v>461</v>
      </c>
      <c r="C59" s="938">
        <v>2017</v>
      </c>
      <c r="D59" s="938">
        <v>2018</v>
      </c>
      <c r="E59" s="938">
        <v>2019</v>
      </c>
      <c r="F59" s="938">
        <v>2020</v>
      </c>
      <c r="G59" s="939">
        <v>2021</v>
      </c>
      <c r="H59" s="945">
        <v>2022</v>
      </c>
      <c r="I59" s="439"/>
      <c r="J59" s="475"/>
      <c r="K59" s="1103"/>
      <c r="L59" s="1097"/>
    </row>
    <row r="60" spans="1:16" s="321" customFormat="1" ht="30" customHeight="1">
      <c r="A60" s="931" t="s">
        <v>609</v>
      </c>
      <c r="B60" s="505" t="s">
        <v>596</v>
      </c>
      <c r="C60" s="505">
        <v>23.954000000000001</v>
      </c>
      <c r="D60" s="505">
        <v>21.106000000000002</v>
      </c>
      <c r="E60" s="505">
        <v>21.009</v>
      </c>
      <c r="F60" s="505">
        <v>21.622</v>
      </c>
      <c r="G60" s="932">
        <v>19.321000000000002</v>
      </c>
      <c r="H60" s="932"/>
      <c r="I60" s="1097" t="s">
        <v>726</v>
      </c>
      <c r="J60" s="449" t="s">
        <v>147</v>
      </c>
      <c r="K60" s="1097" t="s">
        <v>731</v>
      </c>
      <c r="L60" s="1097" t="s">
        <v>417</v>
      </c>
    </row>
    <row r="61" spans="1:16" s="321" customFormat="1" ht="24" customHeight="1">
      <c r="A61" s="931"/>
      <c r="B61" s="505" t="s">
        <v>674</v>
      </c>
      <c r="C61" s="505">
        <v>4.008</v>
      </c>
      <c r="D61" s="505">
        <v>3.6019999999999999</v>
      </c>
      <c r="E61" s="505">
        <v>3.585</v>
      </c>
      <c r="F61" s="933">
        <v>3.69</v>
      </c>
      <c r="G61" s="932">
        <v>3.2970000000000002</v>
      </c>
      <c r="H61" s="932"/>
      <c r="I61" s="1097" t="s">
        <v>726</v>
      </c>
      <c r="J61" s="449"/>
      <c r="K61" s="1097" t="s">
        <v>731</v>
      </c>
      <c r="L61" s="475"/>
    </row>
    <row r="62" spans="1:16" s="321" customFormat="1" ht="46" customHeight="1">
      <c r="A62" s="931" t="s">
        <v>541</v>
      </c>
      <c r="B62" s="382" t="s">
        <v>682</v>
      </c>
      <c r="C62" s="382">
        <v>0.29299999999999998</v>
      </c>
      <c r="D62" s="382">
        <v>0.28199999999999997</v>
      </c>
      <c r="E62" s="382">
        <v>0.29099999999999998</v>
      </c>
      <c r="F62" s="691">
        <v>0.30499999999999999</v>
      </c>
      <c r="G62" s="932">
        <v>0.27600000000000002</v>
      </c>
      <c r="H62" s="932"/>
      <c r="I62" s="1097" t="s">
        <v>726</v>
      </c>
      <c r="J62" s="449" t="s">
        <v>147</v>
      </c>
      <c r="K62" s="1097" t="s">
        <v>731</v>
      </c>
      <c r="L62" s="1097" t="s">
        <v>417</v>
      </c>
    </row>
    <row r="63" spans="1:16" s="321" customFormat="1" ht="59.15" customHeight="1">
      <c r="A63" s="934" t="s">
        <v>441</v>
      </c>
      <c r="B63" s="382" t="s">
        <v>595</v>
      </c>
      <c r="C63" s="935">
        <v>0.34</v>
      </c>
      <c r="D63" s="382">
        <v>0.32300000000000001</v>
      </c>
      <c r="E63" s="382">
        <v>0.32800000000000001</v>
      </c>
      <c r="F63" s="935">
        <v>0.35</v>
      </c>
      <c r="G63" s="936">
        <v>0.33900000000000002</v>
      </c>
      <c r="H63" s="936"/>
      <c r="I63" s="1097" t="s">
        <v>726</v>
      </c>
      <c r="J63" s="449" t="s">
        <v>147</v>
      </c>
      <c r="K63" s="1097" t="s">
        <v>731</v>
      </c>
      <c r="L63" s="1097" t="s">
        <v>417</v>
      </c>
    </row>
    <row r="64" spans="1:16" ht="16" customHeight="1">
      <c r="A64" s="885" t="s">
        <v>513</v>
      </c>
      <c r="B64" s="529"/>
      <c r="C64" s="529"/>
      <c r="D64" s="529"/>
      <c r="E64" s="529"/>
      <c r="F64" s="529"/>
      <c r="G64" s="560"/>
      <c r="H64" s="1091"/>
    </row>
    <row r="65" spans="1:14" ht="54" customHeight="1">
      <c r="A65" s="1450" t="s">
        <v>683</v>
      </c>
      <c r="B65" s="1450"/>
      <c r="C65" s="1450"/>
      <c r="D65" s="1450"/>
      <c r="E65" s="1450"/>
      <c r="F65" s="1450"/>
      <c r="G65" s="1450"/>
      <c r="H65" s="1450"/>
    </row>
    <row r="66" spans="1:14">
      <c r="A66" s="417"/>
      <c r="B66" s="417"/>
    </row>
    <row r="67" spans="1:14" ht="35.15" customHeight="1">
      <c r="A67" s="415" t="s">
        <v>773</v>
      </c>
      <c r="B67" s="415"/>
      <c r="C67" s="415"/>
      <c r="D67" s="415"/>
      <c r="E67" s="415"/>
      <c r="F67" s="415"/>
      <c r="G67" s="416"/>
      <c r="H67" s="416"/>
    </row>
    <row r="68" spans="1:14" s="321" customFormat="1" ht="16" customHeight="1">
      <c r="A68" s="643"/>
      <c r="B68" s="588" t="s">
        <v>461</v>
      </c>
      <c r="C68" s="588">
        <v>2017</v>
      </c>
      <c r="D68" s="588">
        <v>2018</v>
      </c>
      <c r="E68" s="588">
        <v>2019</v>
      </c>
      <c r="F68" s="588">
        <v>2020</v>
      </c>
      <c r="G68" s="606">
        <v>2021</v>
      </c>
      <c r="H68" s="945">
        <v>2022</v>
      </c>
      <c r="I68" s="438"/>
      <c r="J68" s="475"/>
      <c r="K68" s="475"/>
      <c r="L68" s="475"/>
      <c r="N68" s="1173" t="s">
        <v>764</v>
      </c>
    </row>
    <row r="69" spans="1:14" s="321" customFormat="1" ht="13">
      <c r="A69" s="593" t="s">
        <v>540</v>
      </c>
      <c r="B69" s="944" t="s">
        <v>399</v>
      </c>
      <c r="C69" s="429">
        <v>40.448</v>
      </c>
      <c r="D69" s="429">
        <v>39.598999999999997</v>
      </c>
      <c r="E69" s="429">
        <v>39.795999999999999</v>
      </c>
      <c r="F69" s="584">
        <v>36.704999999999998</v>
      </c>
      <c r="G69" s="860">
        <f>G70+G71+G76+G77</f>
        <v>36.388283000000001</v>
      </c>
      <c r="H69" s="862"/>
      <c r="I69" s="475"/>
      <c r="J69" s="475"/>
      <c r="K69" s="475"/>
      <c r="L69" s="475"/>
    </row>
    <row r="70" spans="1:14" s="321" customFormat="1" ht="16" customHeight="1">
      <c r="A70" s="436" t="s">
        <v>779</v>
      </c>
      <c r="B70" s="944" t="s">
        <v>399</v>
      </c>
      <c r="C70" s="429">
        <v>39.024000000000001</v>
      </c>
      <c r="D70" s="429">
        <v>38.615000000000002</v>
      </c>
      <c r="E70" s="429">
        <v>38.999000000000002</v>
      </c>
      <c r="F70" s="429">
        <v>35.764000000000003</v>
      </c>
      <c r="G70" s="862">
        <v>35.160240000000002</v>
      </c>
      <c r="H70" s="862"/>
      <c r="I70" s="1097" t="s">
        <v>738</v>
      </c>
      <c r="J70" s="449" t="s">
        <v>147</v>
      </c>
      <c r="K70" s="1097" t="s">
        <v>728</v>
      </c>
      <c r="L70" s="449" t="s">
        <v>147</v>
      </c>
    </row>
    <row r="71" spans="1:14" s="321" customFormat="1" ht="16" customHeight="1">
      <c r="A71" s="436" t="s">
        <v>766</v>
      </c>
      <c r="B71" s="944" t="s">
        <v>399</v>
      </c>
      <c r="C71" s="429">
        <v>1.3959999999999999</v>
      </c>
      <c r="D71" s="429">
        <v>0.95899999999999996</v>
      </c>
      <c r="E71" s="429">
        <v>0.77200000000000002</v>
      </c>
      <c r="F71" s="429">
        <v>0.91600000000000004</v>
      </c>
      <c r="G71" s="862">
        <v>1.19339</v>
      </c>
      <c r="H71" s="862"/>
      <c r="I71" s="1097" t="s">
        <v>738</v>
      </c>
      <c r="J71" s="449" t="s">
        <v>147</v>
      </c>
      <c r="K71" s="1097" t="s">
        <v>728</v>
      </c>
      <c r="L71" s="449" t="s">
        <v>147</v>
      </c>
    </row>
    <row r="72" spans="1:14" s="321" customFormat="1" ht="29.15" customHeight="1">
      <c r="A72" s="436" t="s">
        <v>590</v>
      </c>
      <c r="B72" s="584" t="s">
        <v>122</v>
      </c>
      <c r="C72" s="741">
        <f>C71/C69*100</f>
        <v>3.4513449367088604</v>
      </c>
      <c r="D72" s="741">
        <f>D71/D69*100</f>
        <v>2.4217783277355487</v>
      </c>
      <c r="E72" s="741">
        <f>E71/E69*100</f>
        <v>1.9398934566288071</v>
      </c>
      <c r="F72" s="741">
        <f>F71/F69*100</f>
        <v>2.4955728102438361</v>
      </c>
      <c r="G72" s="886">
        <f>G71/G69*100</f>
        <v>3.2795996447537794</v>
      </c>
      <c r="H72" s="886"/>
      <c r="I72" s="1097"/>
      <c r="K72" s="475"/>
      <c r="L72" s="475"/>
    </row>
    <row r="73" spans="1:14" s="321" customFormat="1" ht="16" customHeight="1">
      <c r="A73" s="1114" t="s">
        <v>649</v>
      </c>
      <c r="B73" s="584" t="s">
        <v>122</v>
      </c>
      <c r="C73" s="741"/>
      <c r="D73" s="741"/>
      <c r="E73" s="741"/>
      <c r="F73" s="741"/>
      <c r="G73" s="886"/>
      <c r="H73" s="886"/>
      <c r="I73" s="1097"/>
      <c r="J73" s="1097" t="s">
        <v>713</v>
      </c>
      <c r="K73" s="475"/>
      <c r="L73" s="449" t="s">
        <v>147</v>
      </c>
    </row>
    <row r="74" spans="1:14" s="321" customFormat="1" ht="31" customHeight="1">
      <c r="A74" s="1114" t="s">
        <v>784</v>
      </c>
      <c r="B74" s="584" t="s">
        <v>122</v>
      </c>
      <c r="C74" s="741"/>
      <c r="D74" s="741"/>
      <c r="E74" s="741"/>
      <c r="F74" s="741"/>
      <c r="G74" s="886"/>
      <c r="H74" s="886"/>
      <c r="I74" s="1097"/>
      <c r="J74" s="1097" t="s">
        <v>759</v>
      </c>
      <c r="K74" s="475"/>
      <c r="L74" s="449" t="s">
        <v>147</v>
      </c>
    </row>
    <row r="75" spans="1:14" s="321" customFormat="1" ht="16" customHeight="1">
      <c r="A75" s="1114" t="s">
        <v>761</v>
      </c>
      <c r="B75" s="584" t="s">
        <v>122</v>
      </c>
      <c r="C75" s="741"/>
      <c r="D75" s="741"/>
      <c r="E75" s="741"/>
      <c r="F75" s="741"/>
      <c r="G75" s="886"/>
      <c r="H75" s="886"/>
      <c r="I75" s="1097"/>
      <c r="J75" s="1097" t="s">
        <v>762</v>
      </c>
      <c r="K75" s="475"/>
      <c r="L75" s="449" t="s">
        <v>147</v>
      </c>
    </row>
    <row r="76" spans="1:14" s="321" customFormat="1" ht="16" customHeight="1">
      <c r="A76" s="436" t="s">
        <v>767</v>
      </c>
      <c r="B76" s="944" t="s">
        <v>399</v>
      </c>
      <c r="C76" s="429">
        <v>2.8000000000000001E-2</v>
      </c>
      <c r="D76" s="429">
        <v>2.5000000000000001E-2</v>
      </c>
      <c r="E76" s="429">
        <v>2.5000000000000001E-2</v>
      </c>
      <c r="F76" s="429">
        <v>2.4E-2</v>
      </c>
      <c r="G76" s="862">
        <v>3.4653000000000003E-2</v>
      </c>
      <c r="H76" s="862"/>
      <c r="I76" s="1097" t="s">
        <v>738</v>
      </c>
      <c r="J76" s="449" t="s">
        <v>147</v>
      </c>
      <c r="K76" s="1097" t="s">
        <v>728</v>
      </c>
      <c r="L76" s="449" t="s">
        <v>147</v>
      </c>
    </row>
    <row r="77" spans="1:14" s="321" customFormat="1" ht="16" customHeight="1">
      <c r="A77" s="436" t="s">
        <v>768</v>
      </c>
      <c r="B77" s="944" t="s">
        <v>399</v>
      </c>
      <c r="C77" s="429">
        <v>0</v>
      </c>
      <c r="D77" s="429">
        <v>0</v>
      </c>
      <c r="E77" s="429">
        <v>0</v>
      </c>
      <c r="F77" s="429">
        <v>0</v>
      </c>
      <c r="G77" s="663">
        <v>0</v>
      </c>
      <c r="H77" s="663"/>
      <c r="I77" s="1097" t="s">
        <v>738</v>
      </c>
      <c r="J77" s="449" t="s">
        <v>147</v>
      </c>
      <c r="K77" s="1097" t="s">
        <v>728</v>
      </c>
      <c r="L77" s="449" t="s">
        <v>147</v>
      </c>
    </row>
    <row r="78" spans="1:14" s="321" customFormat="1" ht="16" customHeight="1">
      <c r="A78" s="1184" t="s">
        <v>781</v>
      </c>
      <c r="B78" s="1183"/>
      <c r="C78" s="663"/>
      <c r="D78" s="663"/>
      <c r="E78" s="663"/>
      <c r="F78" s="663"/>
      <c r="G78" s="663"/>
      <c r="H78" s="663"/>
      <c r="I78" s="1097"/>
      <c r="J78" s="475"/>
      <c r="K78" s="1097"/>
      <c r="L78" s="449" t="s">
        <v>147</v>
      </c>
    </row>
    <row r="79" spans="1:14" s="321" customFormat="1" ht="16" customHeight="1">
      <c r="A79" s="1124" t="s">
        <v>774</v>
      </c>
      <c r="B79" s="1183"/>
      <c r="C79" s="663"/>
      <c r="D79" s="663"/>
      <c r="E79" s="663"/>
      <c r="F79" s="663"/>
      <c r="G79" s="663"/>
      <c r="H79" s="663"/>
      <c r="I79" s="1097" t="s">
        <v>785</v>
      </c>
      <c r="J79" s="449" t="s">
        <v>147</v>
      </c>
      <c r="K79" s="1097" t="s">
        <v>729</v>
      </c>
      <c r="L79" s="449" t="s">
        <v>147</v>
      </c>
    </row>
    <row r="80" spans="1:14" s="321" customFormat="1" ht="16" customHeight="1">
      <c r="A80" s="1124" t="s">
        <v>725</v>
      </c>
      <c r="B80" s="1183"/>
      <c r="C80" s="663"/>
      <c r="D80" s="663"/>
      <c r="E80" s="663"/>
      <c r="F80" s="663"/>
      <c r="G80" s="663"/>
      <c r="H80" s="663"/>
      <c r="I80" s="1097" t="s">
        <v>785</v>
      </c>
      <c r="J80" s="449" t="s">
        <v>147</v>
      </c>
      <c r="K80" s="1097" t="s">
        <v>729</v>
      </c>
      <c r="L80" s="449" t="s">
        <v>147</v>
      </c>
    </row>
    <row r="81" spans="1:14" s="321" customFormat="1" ht="16" customHeight="1">
      <c r="A81" s="1124" t="s">
        <v>775</v>
      </c>
      <c r="B81" s="1183"/>
      <c r="C81" s="663"/>
      <c r="D81" s="663"/>
      <c r="E81" s="663"/>
      <c r="F81" s="663"/>
      <c r="G81" s="663"/>
      <c r="H81" s="663"/>
      <c r="I81" s="1097" t="s">
        <v>785</v>
      </c>
      <c r="J81" s="449" t="s">
        <v>147</v>
      </c>
      <c r="K81" s="1097" t="s">
        <v>729</v>
      </c>
      <c r="L81" s="449" t="s">
        <v>147</v>
      </c>
    </row>
    <row r="82" spans="1:14" s="321" customFormat="1" ht="16" customHeight="1">
      <c r="A82" s="1124" t="s">
        <v>768</v>
      </c>
      <c r="B82" s="1183"/>
      <c r="C82" s="663"/>
      <c r="D82" s="663"/>
      <c r="E82" s="663"/>
      <c r="F82" s="663"/>
      <c r="G82" s="663"/>
      <c r="H82" s="663"/>
      <c r="I82" s="1097" t="s">
        <v>785</v>
      </c>
      <c r="J82" s="449" t="s">
        <v>147</v>
      </c>
      <c r="K82" s="1097" t="s">
        <v>729</v>
      </c>
      <c r="L82" s="449" t="s">
        <v>147</v>
      </c>
    </row>
    <row r="83" spans="1:14" s="321" customFormat="1" ht="16" customHeight="1">
      <c r="A83" s="929" t="s">
        <v>290</v>
      </c>
      <c r="B83" s="926"/>
      <c r="C83" s="668"/>
      <c r="D83" s="668"/>
      <c r="E83" s="668"/>
      <c r="F83" s="668"/>
      <c r="G83" s="668"/>
      <c r="H83" s="668"/>
      <c r="I83" s="475"/>
      <c r="J83" s="475"/>
      <c r="K83" s="475"/>
      <c r="L83" s="475"/>
    </row>
    <row r="84" spans="1:14" s="321" customFormat="1" ht="39" customHeight="1">
      <c r="A84" s="1458" t="s">
        <v>765</v>
      </c>
      <c r="B84" s="1458"/>
      <c r="C84" s="1458"/>
      <c r="D84" s="1458"/>
      <c r="E84" s="1458"/>
      <c r="F84" s="1458"/>
      <c r="G84" s="1458"/>
      <c r="H84" s="1458"/>
      <c r="I84" s="475"/>
      <c r="J84" s="475"/>
      <c r="K84" s="475"/>
      <c r="L84" s="475"/>
    </row>
    <row r="85" spans="1:14" s="321" customFormat="1" ht="52.5" customHeight="1">
      <c r="A85" s="1455" t="s">
        <v>673</v>
      </c>
      <c r="B85" s="1455"/>
      <c r="C85" s="1455"/>
      <c r="D85" s="1455"/>
      <c r="E85" s="1455"/>
      <c r="F85" s="1455"/>
      <c r="G85" s="1455"/>
      <c r="H85" s="1455"/>
      <c r="I85" s="475"/>
      <c r="J85" s="475"/>
      <c r="K85" s="475"/>
      <c r="L85" s="475"/>
    </row>
    <row r="86" spans="1:14" s="321" customFormat="1" ht="16" customHeight="1">
      <c r="A86" s="1106"/>
      <c r="B86" s="1107"/>
      <c r="C86" s="1107"/>
      <c r="D86" s="1107"/>
      <c r="E86" s="1107"/>
      <c r="F86" s="1107"/>
      <c r="G86" s="1107"/>
      <c r="H86" s="1107"/>
      <c r="I86" s="475"/>
      <c r="J86" s="475"/>
      <c r="K86" s="475"/>
      <c r="L86" s="475"/>
    </row>
    <row r="87" spans="1:14" s="321" customFormat="1" ht="35.15" customHeight="1">
      <c r="A87" s="1110" t="s">
        <v>782</v>
      </c>
      <c r="B87" s="1109"/>
      <c r="C87" s="1109"/>
      <c r="D87" s="1109"/>
      <c r="E87" s="1109"/>
      <c r="F87" s="1109"/>
      <c r="G87" s="1109"/>
      <c r="H87" s="1109"/>
      <c r="I87" s="475"/>
      <c r="J87" s="475"/>
      <c r="K87" s="475"/>
      <c r="L87" s="475"/>
      <c r="N87" s="1113"/>
    </row>
    <row r="88" spans="1:14" s="321" customFormat="1" ht="16" customHeight="1">
      <c r="A88" s="1129"/>
      <c r="B88" s="588" t="s">
        <v>461</v>
      </c>
      <c r="C88" s="588">
        <v>2017</v>
      </c>
      <c r="D88" s="588">
        <v>2018</v>
      </c>
      <c r="E88" s="588">
        <v>2019</v>
      </c>
      <c r="F88" s="588">
        <v>2020</v>
      </c>
      <c r="G88" s="606">
        <v>2021</v>
      </c>
      <c r="H88" s="945">
        <v>2022</v>
      </c>
      <c r="I88" s="475"/>
      <c r="J88" s="475"/>
      <c r="K88" s="475"/>
      <c r="L88" s="475"/>
      <c r="N88" s="1113"/>
    </row>
    <row r="89" spans="1:14" s="321" customFormat="1" ht="16" customHeight="1">
      <c r="A89" s="1129" t="s">
        <v>776</v>
      </c>
      <c r="B89" s="1071"/>
      <c r="C89" s="606"/>
      <c r="D89" s="606"/>
      <c r="E89" s="606"/>
      <c r="F89" s="606"/>
      <c r="G89" s="606"/>
      <c r="H89" s="945"/>
      <c r="I89" s="475"/>
      <c r="J89" s="475"/>
      <c r="K89" s="475"/>
      <c r="L89" s="475"/>
      <c r="N89" s="1113"/>
    </row>
    <row r="90" spans="1:14" s="321" customFormat="1" ht="16" customHeight="1">
      <c r="A90" s="1174" t="s">
        <v>581</v>
      </c>
      <c r="B90" s="1071"/>
      <c r="C90" s="606"/>
      <c r="D90" s="606"/>
      <c r="E90" s="606"/>
      <c r="F90" s="606"/>
      <c r="G90" s="606"/>
      <c r="H90" s="945"/>
      <c r="I90" s="475"/>
      <c r="J90" s="1125"/>
      <c r="K90" s="475"/>
      <c r="L90" s="475"/>
      <c r="N90" s="1113"/>
    </row>
    <row r="91" spans="1:14" s="321" customFormat="1" ht="16" customHeight="1">
      <c r="A91" s="1111" t="s">
        <v>721</v>
      </c>
      <c r="B91" s="1071"/>
      <c r="C91" s="606"/>
      <c r="D91" s="606"/>
      <c r="E91" s="606"/>
      <c r="F91" s="606"/>
      <c r="G91" s="606"/>
      <c r="H91" s="945"/>
      <c r="I91" s="1125" t="s">
        <v>738</v>
      </c>
      <c r="J91" s="1125" t="s">
        <v>758</v>
      </c>
      <c r="K91" s="1125" t="s">
        <v>732</v>
      </c>
      <c r="L91" s="1125" t="s">
        <v>740</v>
      </c>
      <c r="N91" s="1113"/>
    </row>
    <row r="92" spans="1:14" s="321" customFormat="1" ht="16" customHeight="1">
      <c r="A92" s="1111" t="s">
        <v>770</v>
      </c>
      <c r="B92" s="1071"/>
      <c r="C92" s="606"/>
      <c r="D92" s="606"/>
      <c r="E92" s="606"/>
      <c r="F92" s="606"/>
      <c r="G92" s="606"/>
      <c r="H92" s="945"/>
      <c r="I92" s="1125" t="s">
        <v>738</v>
      </c>
      <c r="J92" s="1125" t="s">
        <v>758</v>
      </c>
      <c r="K92" s="1125" t="s">
        <v>732</v>
      </c>
      <c r="L92" s="1125" t="s">
        <v>740</v>
      </c>
      <c r="N92" s="1113"/>
    </row>
    <row r="93" spans="1:14" s="321" customFormat="1" ht="16" customHeight="1">
      <c r="A93" s="1111" t="s">
        <v>723</v>
      </c>
      <c r="B93" s="1071"/>
      <c r="C93" s="606"/>
      <c r="D93" s="606"/>
      <c r="E93" s="606"/>
      <c r="F93" s="606"/>
      <c r="G93" s="606"/>
      <c r="H93" s="945"/>
      <c r="I93" s="1125" t="s">
        <v>738</v>
      </c>
      <c r="J93" s="1125" t="s">
        <v>758</v>
      </c>
      <c r="K93" s="1125" t="s">
        <v>732</v>
      </c>
      <c r="L93" s="1125" t="s">
        <v>740</v>
      </c>
      <c r="N93" s="1113"/>
    </row>
    <row r="94" spans="1:14" s="321" customFormat="1" ht="16" customHeight="1">
      <c r="A94" s="1111" t="s">
        <v>724</v>
      </c>
      <c r="B94" s="1071"/>
      <c r="C94" s="606"/>
      <c r="D94" s="606"/>
      <c r="E94" s="606"/>
      <c r="F94" s="606"/>
      <c r="G94" s="606"/>
      <c r="H94" s="945"/>
      <c r="I94" s="1125" t="s">
        <v>738</v>
      </c>
      <c r="J94" s="1125" t="s">
        <v>758</v>
      </c>
      <c r="K94" s="1125" t="s">
        <v>732</v>
      </c>
      <c r="L94" s="1125" t="s">
        <v>740</v>
      </c>
      <c r="N94" s="1113"/>
    </row>
    <row r="95" spans="1:14" s="321" customFormat="1" ht="35.15" customHeight="1">
      <c r="A95" s="1111" t="s">
        <v>783</v>
      </c>
      <c r="B95" s="1071"/>
      <c r="C95" s="606"/>
      <c r="D95" s="606"/>
      <c r="E95" s="606"/>
      <c r="F95" s="606"/>
      <c r="G95" s="606"/>
      <c r="H95" s="945"/>
      <c r="I95" s="475"/>
      <c r="J95" s="475"/>
      <c r="K95" s="475"/>
      <c r="N95" s="1113"/>
    </row>
    <row r="96" spans="1:14" s="321" customFormat="1" ht="16" customHeight="1">
      <c r="A96" s="1111" t="s">
        <v>721</v>
      </c>
      <c r="B96" s="1071"/>
      <c r="C96" s="606"/>
      <c r="D96" s="606"/>
      <c r="E96" s="606"/>
      <c r="F96" s="606"/>
      <c r="G96" s="606"/>
      <c r="H96" s="945"/>
      <c r="I96" s="1125" t="s">
        <v>738</v>
      </c>
      <c r="J96" s="1125" t="s">
        <v>769</v>
      </c>
      <c r="K96" s="1125" t="s">
        <v>732</v>
      </c>
      <c r="L96" s="1125" t="s">
        <v>740</v>
      </c>
      <c r="N96" s="1113"/>
    </row>
    <row r="97" spans="1:14" s="321" customFormat="1" ht="16" customHeight="1">
      <c r="A97" s="1111" t="s">
        <v>770</v>
      </c>
      <c r="B97" s="1071"/>
      <c r="C97" s="606"/>
      <c r="D97" s="606"/>
      <c r="E97" s="606"/>
      <c r="F97" s="606"/>
      <c r="G97" s="606"/>
      <c r="H97" s="945"/>
      <c r="I97" s="1125" t="s">
        <v>738</v>
      </c>
      <c r="J97" s="1125" t="s">
        <v>769</v>
      </c>
      <c r="K97" s="1125" t="s">
        <v>732</v>
      </c>
      <c r="L97" s="1125" t="s">
        <v>740</v>
      </c>
      <c r="N97" s="1113"/>
    </row>
    <row r="98" spans="1:14" s="321" customFormat="1" ht="16" customHeight="1">
      <c r="A98" s="1111" t="s">
        <v>723</v>
      </c>
      <c r="B98" s="1071"/>
      <c r="C98" s="606"/>
      <c r="D98" s="606"/>
      <c r="E98" s="606"/>
      <c r="F98" s="606"/>
      <c r="G98" s="606"/>
      <c r="H98" s="945"/>
      <c r="I98" s="1125" t="s">
        <v>738</v>
      </c>
      <c r="J98" s="1125" t="s">
        <v>769</v>
      </c>
      <c r="K98" s="1125" t="s">
        <v>732</v>
      </c>
      <c r="L98" s="1125" t="s">
        <v>740</v>
      </c>
      <c r="N98" s="1113"/>
    </row>
    <row r="99" spans="1:14" s="321" customFormat="1" ht="16" customHeight="1">
      <c r="A99" s="1111" t="s">
        <v>724</v>
      </c>
      <c r="B99" s="1071"/>
      <c r="C99" s="606"/>
      <c r="D99" s="606"/>
      <c r="E99" s="606"/>
      <c r="F99" s="606"/>
      <c r="G99" s="606"/>
      <c r="H99" s="945"/>
      <c r="I99" s="1125" t="s">
        <v>738</v>
      </c>
      <c r="J99" s="1125" t="s">
        <v>769</v>
      </c>
      <c r="K99" s="1125" t="s">
        <v>732</v>
      </c>
      <c r="L99" s="1125" t="s">
        <v>740</v>
      </c>
      <c r="N99" s="1113"/>
    </row>
    <row r="100" spans="1:14" s="321" customFormat="1" ht="16" customHeight="1">
      <c r="A100" s="1175" t="s">
        <v>438</v>
      </c>
      <c r="B100" s="1071"/>
      <c r="C100" s="606"/>
      <c r="D100" s="606"/>
      <c r="E100" s="606"/>
      <c r="F100" s="606"/>
      <c r="G100" s="606"/>
      <c r="H100" s="945"/>
      <c r="I100" s="1125"/>
      <c r="J100" s="475"/>
      <c r="K100" s="475"/>
      <c r="L100" s="475"/>
      <c r="N100" s="1113"/>
    </row>
    <row r="101" spans="1:14" s="321" customFormat="1" ht="16" customHeight="1">
      <c r="A101" s="1185" t="s">
        <v>777</v>
      </c>
      <c r="B101" s="1071"/>
      <c r="C101" s="606"/>
      <c r="D101" s="606"/>
      <c r="E101" s="606"/>
      <c r="F101" s="606"/>
      <c r="G101" s="606"/>
      <c r="H101" s="945"/>
      <c r="I101" s="475"/>
      <c r="J101" s="475"/>
      <c r="K101" s="475"/>
      <c r="L101" s="475"/>
      <c r="N101" s="1113"/>
    </row>
    <row r="102" spans="1:14" s="321" customFormat="1" ht="16" customHeight="1">
      <c r="A102" s="1124" t="s">
        <v>720</v>
      </c>
      <c r="B102" s="944" t="s">
        <v>399</v>
      </c>
      <c r="C102" s="1112"/>
      <c r="D102" s="1112"/>
      <c r="E102" s="1112"/>
      <c r="F102" s="1112"/>
      <c r="G102" s="1112"/>
      <c r="H102" s="1112"/>
      <c r="I102" s="1125"/>
      <c r="J102" s="449" t="s">
        <v>147</v>
      </c>
      <c r="K102" s="1125" t="s">
        <v>732</v>
      </c>
      <c r="L102" s="475"/>
      <c r="N102" s="1113"/>
    </row>
    <row r="103" spans="1:14" s="321" customFormat="1" ht="16" customHeight="1">
      <c r="A103" s="1111" t="s">
        <v>721</v>
      </c>
      <c r="B103" s="944" t="s">
        <v>399</v>
      </c>
      <c r="C103" s="1112"/>
      <c r="D103" s="1112"/>
      <c r="E103" s="1112"/>
      <c r="F103" s="1112"/>
      <c r="G103" s="1112"/>
      <c r="H103" s="1112"/>
      <c r="I103" s="1125"/>
      <c r="J103" s="449" t="s">
        <v>147</v>
      </c>
      <c r="K103" s="1125" t="s">
        <v>732</v>
      </c>
      <c r="L103" s="475"/>
    </row>
    <row r="104" spans="1:14" s="321" customFormat="1" ht="16" customHeight="1">
      <c r="A104" s="1111" t="s">
        <v>835</v>
      </c>
      <c r="B104" s="944" t="s">
        <v>399</v>
      </c>
      <c r="C104" s="1112"/>
      <c r="D104" s="1112"/>
      <c r="E104" s="1112"/>
      <c r="F104" s="1112"/>
      <c r="G104" s="1112"/>
      <c r="H104" s="1112"/>
      <c r="I104" s="1125"/>
      <c r="J104" s="449" t="s">
        <v>147</v>
      </c>
      <c r="K104" s="1125" t="s">
        <v>732</v>
      </c>
      <c r="L104" s="475"/>
    </row>
    <row r="105" spans="1:14" s="321" customFormat="1" ht="16" customHeight="1">
      <c r="A105" s="1111" t="s">
        <v>723</v>
      </c>
      <c r="B105" s="944" t="s">
        <v>399</v>
      </c>
      <c r="C105" s="1112"/>
      <c r="D105" s="1112"/>
      <c r="E105" s="1112"/>
      <c r="F105" s="1112"/>
      <c r="G105" s="1112"/>
      <c r="H105" s="1112"/>
      <c r="I105" s="1125"/>
      <c r="J105" s="449" t="s">
        <v>147</v>
      </c>
      <c r="K105" s="1125" t="s">
        <v>732</v>
      </c>
      <c r="L105" s="475"/>
    </row>
    <row r="106" spans="1:14" s="321" customFormat="1" ht="16" customHeight="1">
      <c r="A106" s="1111" t="s">
        <v>724</v>
      </c>
      <c r="B106" s="944" t="s">
        <v>399</v>
      </c>
      <c r="C106" s="1112"/>
      <c r="D106" s="1112"/>
      <c r="E106" s="1112"/>
      <c r="F106" s="1112"/>
      <c r="G106" s="1112"/>
      <c r="H106" s="1112"/>
      <c r="I106" s="1125"/>
      <c r="J106" s="449" t="s">
        <v>147</v>
      </c>
      <c r="K106" s="1125" t="s">
        <v>732</v>
      </c>
      <c r="L106" s="475"/>
    </row>
    <row r="107" spans="1:14" s="321" customFormat="1" ht="16" customHeight="1">
      <c r="A107" s="1124" t="s">
        <v>725</v>
      </c>
      <c r="B107" s="944" t="s">
        <v>399</v>
      </c>
      <c r="C107" s="1112"/>
      <c r="D107" s="1112"/>
      <c r="E107" s="1112"/>
      <c r="F107" s="1112"/>
      <c r="G107" s="1112"/>
      <c r="H107" s="1112"/>
      <c r="I107" s="1125"/>
      <c r="J107" s="449" t="s">
        <v>147</v>
      </c>
      <c r="K107" s="1125" t="s">
        <v>732</v>
      </c>
      <c r="L107" s="475"/>
    </row>
    <row r="108" spans="1:14" s="321" customFormat="1" ht="16" customHeight="1">
      <c r="A108" s="1111" t="s">
        <v>721</v>
      </c>
      <c r="B108" s="944" t="s">
        <v>399</v>
      </c>
      <c r="C108" s="1112"/>
      <c r="D108" s="1112"/>
      <c r="E108" s="1112"/>
      <c r="F108" s="1112"/>
      <c r="G108" s="1112"/>
      <c r="H108" s="1112"/>
      <c r="I108" s="1125"/>
      <c r="J108" s="449" t="s">
        <v>147</v>
      </c>
      <c r="K108" s="1125" t="s">
        <v>732</v>
      </c>
      <c r="L108" s="475"/>
    </row>
    <row r="109" spans="1:14" s="321" customFormat="1" ht="16" customHeight="1">
      <c r="A109" s="1111" t="s">
        <v>722</v>
      </c>
      <c r="B109" s="944" t="s">
        <v>399</v>
      </c>
      <c r="C109" s="1112"/>
      <c r="D109" s="1112"/>
      <c r="E109" s="1112"/>
      <c r="F109" s="1112"/>
      <c r="G109" s="1112"/>
      <c r="H109" s="1112"/>
      <c r="I109" s="1125"/>
      <c r="J109" s="449" t="s">
        <v>147</v>
      </c>
      <c r="K109" s="1125" t="s">
        <v>732</v>
      </c>
      <c r="L109" s="475"/>
    </row>
    <row r="110" spans="1:14" s="321" customFormat="1" ht="16" customHeight="1">
      <c r="A110" s="1111" t="s">
        <v>723</v>
      </c>
      <c r="B110" s="944" t="s">
        <v>399</v>
      </c>
      <c r="C110" s="1112"/>
      <c r="D110" s="1112"/>
      <c r="E110" s="1112"/>
      <c r="F110" s="1112"/>
      <c r="G110" s="1112"/>
      <c r="H110" s="1112"/>
      <c r="I110" s="1125"/>
      <c r="J110" s="449" t="s">
        <v>147</v>
      </c>
      <c r="K110" s="1125" t="s">
        <v>732</v>
      </c>
      <c r="L110" s="475"/>
    </row>
    <row r="111" spans="1:14" s="321" customFormat="1" ht="16" customHeight="1">
      <c r="A111" s="1111" t="s">
        <v>724</v>
      </c>
      <c r="B111" s="944" t="s">
        <v>399</v>
      </c>
      <c r="C111" s="1112"/>
      <c r="D111" s="1112"/>
      <c r="E111" s="1112"/>
      <c r="F111" s="1112"/>
      <c r="G111" s="1112"/>
      <c r="H111" s="1112"/>
      <c r="I111" s="1125"/>
      <c r="J111" s="449" t="s">
        <v>147</v>
      </c>
      <c r="K111" s="1125" t="s">
        <v>732</v>
      </c>
      <c r="L111" s="475"/>
    </row>
    <row r="112" spans="1:14" s="321" customFormat="1" ht="16" customHeight="1">
      <c r="A112" s="1186" t="s">
        <v>778</v>
      </c>
      <c r="B112" s="1112"/>
      <c r="C112" s="1112"/>
      <c r="D112" s="1112"/>
      <c r="E112" s="1112"/>
      <c r="F112" s="1112"/>
      <c r="G112" s="1112"/>
      <c r="H112" s="1112"/>
      <c r="I112" s="1125"/>
      <c r="J112" s="1125"/>
      <c r="K112" s="1125"/>
      <c r="L112" s="475"/>
    </row>
    <row r="113" spans="1:13" s="321" customFormat="1" ht="16" customHeight="1">
      <c r="A113" s="1111" t="s">
        <v>716</v>
      </c>
      <c r="B113" s="944" t="s">
        <v>399</v>
      </c>
      <c r="C113" s="1112"/>
      <c r="D113" s="1112"/>
      <c r="E113" s="1112"/>
      <c r="F113" s="1112"/>
      <c r="G113" s="1112"/>
      <c r="H113" s="1112"/>
      <c r="I113" s="1097"/>
      <c r="J113" s="475"/>
      <c r="K113" s="1125"/>
      <c r="L113" s="475"/>
    </row>
    <row r="114" spans="1:13" s="321" customFormat="1" ht="16" customHeight="1">
      <c r="A114" s="1111" t="s">
        <v>717</v>
      </c>
      <c r="B114" s="944" t="s">
        <v>399</v>
      </c>
      <c r="C114" s="1112"/>
      <c r="D114" s="1112"/>
      <c r="E114" s="1112"/>
      <c r="F114" s="1112"/>
      <c r="G114" s="1112"/>
      <c r="H114" s="1112"/>
      <c r="I114" s="475"/>
      <c r="J114" s="475"/>
      <c r="K114" s="1125"/>
      <c r="L114" s="475"/>
    </row>
    <row r="115" spans="1:13">
      <c r="A115" s="322"/>
      <c r="B115" s="322"/>
      <c r="C115" s="317"/>
      <c r="D115" s="317"/>
      <c r="E115" s="317"/>
      <c r="F115" s="317"/>
    </row>
    <row r="116" spans="1:13" ht="35.15" customHeight="1">
      <c r="A116" s="415" t="s">
        <v>836</v>
      </c>
      <c r="B116" s="415"/>
      <c r="C116" s="415"/>
      <c r="D116" s="415"/>
      <c r="E116" s="415"/>
      <c r="F116" s="415"/>
      <c r="G116" s="416"/>
      <c r="H116" s="416"/>
    </row>
    <row r="117" spans="1:13" s="321" customFormat="1">
      <c r="A117" s="485"/>
      <c r="B117" s="938" t="s">
        <v>461</v>
      </c>
      <c r="C117" s="1054">
        <v>2017</v>
      </c>
      <c r="D117" s="1054">
        <v>2018</v>
      </c>
      <c r="E117" s="1054">
        <v>2019</v>
      </c>
      <c r="F117" s="1054">
        <v>2020</v>
      </c>
      <c r="G117" s="1057">
        <v>2021</v>
      </c>
      <c r="H117" s="945">
        <v>2022</v>
      </c>
      <c r="I117" s="478"/>
      <c r="J117" s="475"/>
      <c r="K117" s="475"/>
      <c r="L117" s="475"/>
    </row>
    <row r="118" spans="1:13" s="720" customFormat="1" ht="33.75" customHeight="1">
      <c r="A118" s="874" t="s">
        <v>837</v>
      </c>
      <c r="B118" s="875" t="s">
        <v>399</v>
      </c>
      <c r="C118" s="876">
        <v>2.7210000000000001</v>
      </c>
      <c r="D118" s="876">
        <v>1.637</v>
      </c>
      <c r="E118" s="877">
        <v>1.49</v>
      </c>
      <c r="F118" s="878">
        <v>1.512</v>
      </c>
      <c r="G118" s="879">
        <v>1.599</v>
      </c>
      <c r="H118" s="887"/>
      <c r="I118" s="449" t="s">
        <v>147</v>
      </c>
      <c r="J118" s="449" t="s">
        <v>147</v>
      </c>
      <c r="K118" s="1097" t="s">
        <v>736</v>
      </c>
      <c r="L118" s="449" t="s">
        <v>147</v>
      </c>
    </row>
    <row r="119" spans="1:13" s="720" customFormat="1" ht="33.75" customHeight="1">
      <c r="A119" s="1189" t="s">
        <v>838</v>
      </c>
      <c r="B119" s="875"/>
      <c r="C119" s="927"/>
      <c r="D119" s="927"/>
      <c r="E119" s="887"/>
      <c r="F119" s="1188"/>
      <c r="G119" s="879"/>
      <c r="H119" s="887"/>
      <c r="I119" s="449" t="s">
        <v>147</v>
      </c>
      <c r="J119" s="449" t="s">
        <v>147</v>
      </c>
      <c r="K119" s="1097" t="s">
        <v>787</v>
      </c>
      <c r="L119" s="449" t="s">
        <v>147</v>
      </c>
    </row>
    <row r="120" spans="1:13" s="321" customFormat="1" ht="66" customHeight="1">
      <c r="A120" s="1111" t="s">
        <v>790</v>
      </c>
      <c r="B120" s="944" t="s">
        <v>399</v>
      </c>
      <c r="C120" s="1112"/>
      <c r="D120" s="1112"/>
      <c r="E120" s="1112"/>
      <c r="F120" s="1112"/>
      <c r="G120" s="1112"/>
      <c r="H120" s="1112"/>
      <c r="I120" s="449" t="s">
        <v>147</v>
      </c>
      <c r="J120" s="449" t="s">
        <v>147</v>
      </c>
      <c r="K120" s="1125" t="s">
        <v>788</v>
      </c>
      <c r="L120" s="449" t="s">
        <v>147</v>
      </c>
    </row>
    <row r="121" spans="1:13" s="321" customFormat="1" ht="32.15" customHeight="1">
      <c r="A121" s="1111" t="s">
        <v>791</v>
      </c>
      <c r="B121" s="944" t="s">
        <v>399</v>
      </c>
      <c r="C121" s="1112"/>
      <c r="D121" s="1112"/>
      <c r="E121" s="1112"/>
      <c r="F121" s="1112"/>
      <c r="G121" s="1112"/>
      <c r="H121" s="1112"/>
      <c r="I121" s="449" t="s">
        <v>147</v>
      </c>
      <c r="J121" s="449" t="s">
        <v>147</v>
      </c>
      <c r="K121" s="1125" t="s">
        <v>788</v>
      </c>
      <c r="L121" s="449" t="s">
        <v>147</v>
      </c>
      <c r="M121" s="1128" t="s">
        <v>789</v>
      </c>
    </row>
    <row r="122" spans="1:13" s="314" customFormat="1" ht="16" customHeight="1">
      <c r="A122" s="880" t="s">
        <v>663</v>
      </c>
      <c r="B122" s="881"/>
      <c r="C122" s="882"/>
      <c r="D122" s="882"/>
      <c r="E122" s="883"/>
      <c r="F122" s="882"/>
      <c r="G122" s="884"/>
      <c r="H122" s="1092"/>
      <c r="I122" s="479"/>
      <c r="J122" s="1104"/>
      <c r="K122" s="1104"/>
      <c r="L122" s="1104"/>
    </row>
    <row r="123" spans="1:13" s="314" customFormat="1" ht="16" customHeight="1">
      <c r="A123" s="1456" t="s">
        <v>601</v>
      </c>
      <c r="B123" s="1456"/>
      <c r="C123" s="1456"/>
      <c r="D123" s="1456"/>
      <c r="E123" s="1456"/>
      <c r="F123" s="1456"/>
      <c r="G123" s="1456"/>
      <c r="H123" s="1456"/>
      <c r="I123" s="479"/>
      <c r="J123" s="1104"/>
      <c r="K123" s="1104"/>
      <c r="L123" s="1104"/>
    </row>
    <row r="124" spans="1:13" ht="16" customHeight="1">
      <c r="A124" s="1454"/>
      <c r="B124" s="1454"/>
      <c r="C124" s="1454"/>
      <c r="D124" s="1454"/>
      <c r="E124" s="1454"/>
      <c r="F124" s="1454"/>
      <c r="G124" s="1454"/>
      <c r="H124" s="417"/>
      <c r="I124" s="480"/>
    </row>
    <row r="125" spans="1:13" ht="35.15" customHeight="1">
      <c r="A125" s="415" t="s">
        <v>780</v>
      </c>
      <c r="B125" s="415"/>
      <c r="C125" s="415"/>
      <c r="D125" s="415"/>
      <c r="E125" s="415"/>
      <c r="F125" s="415"/>
      <c r="G125" s="416"/>
      <c r="H125" s="416"/>
      <c r="I125" s="481"/>
    </row>
    <row r="126" spans="1:13" s="321" customFormat="1" ht="17.149999999999999" customHeight="1">
      <c r="A126" s="385"/>
      <c r="B126" s="938" t="s">
        <v>461</v>
      </c>
      <c r="C126" s="1058">
        <v>2017</v>
      </c>
      <c r="D126" s="1058">
        <v>2018</v>
      </c>
      <c r="E126" s="602">
        <v>2019</v>
      </c>
      <c r="F126" s="602">
        <v>2020</v>
      </c>
      <c r="G126" s="607">
        <v>2021</v>
      </c>
      <c r="H126" s="945">
        <v>2022</v>
      </c>
      <c r="I126" s="475"/>
      <c r="J126" s="475"/>
      <c r="K126" s="475"/>
      <c r="L126" s="475"/>
    </row>
    <row r="127" spans="1:13" s="321" customFormat="1" ht="23.15" customHeight="1">
      <c r="A127" s="328" t="s">
        <v>404</v>
      </c>
      <c r="B127" s="499" t="s">
        <v>405</v>
      </c>
      <c r="C127" s="634">
        <v>506.85700000000003</v>
      </c>
      <c r="D127" s="635">
        <v>290.34500000000003</v>
      </c>
      <c r="E127" s="429">
        <v>282</v>
      </c>
      <c r="F127" s="636">
        <v>260</v>
      </c>
      <c r="G127" s="671">
        <v>291</v>
      </c>
      <c r="H127" s="671"/>
      <c r="I127" s="449" t="s">
        <v>147</v>
      </c>
      <c r="J127" s="449" t="s">
        <v>147</v>
      </c>
      <c r="K127" s="1094" t="s">
        <v>746</v>
      </c>
      <c r="L127" s="449" t="s">
        <v>147</v>
      </c>
      <c r="M127" s="1128" t="s">
        <v>786</v>
      </c>
    </row>
    <row r="128" spans="1:13" s="321" customFormat="1" ht="13">
      <c r="A128" s="328" t="s">
        <v>631</v>
      </c>
      <c r="B128" s="326" t="s">
        <v>122</v>
      </c>
      <c r="C128" s="636">
        <v>95.6</v>
      </c>
      <c r="D128" s="429">
        <v>97.5</v>
      </c>
      <c r="E128" s="429">
        <v>97.6</v>
      </c>
      <c r="F128" s="429">
        <v>97.7</v>
      </c>
      <c r="G128" s="663">
        <v>97.5</v>
      </c>
      <c r="H128" s="663"/>
      <c r="I128" s="449" t="s">
        <v>147</v>
      </c>
      <c r="J128" s="449" t="s">
        <v>147</v>
      </c>
      <c r="K128" s="449" t="s">
        <v>147</v>
      </c>
      <c r="L128" s="449" t="s">
        <v>147</v>
      </c>
    </row>
    <row r="129" spans="1:12">
      <c r="A129" s="885" t="s">
        <v>513</v>
      </c>
    </row>
    <row r="130" spans="1:12">
      <c r="A130" s="1457" t="s">
        <v>593</v>
      </c>
      <c r="B130" s="1457"/>
      <c r="C130" s="1457"/>
      <c r="D130" s="1457"/>
      <c r="E130" s="1457"/>
      <c r="F130" s="1457"/>
      <c r="G130" s="1457"/>
      <c r="H130" s="1457"/>
    </row>
    <row r="131" spans="1:12">
      <c r="A131" s="1457" t="s">
        <v>594</v>
      </c>
      <c r="B131" s="1457"/>
      <c r="C131" s="1457"/>
      <c r="D131" s="1457"/>
      <c r="E131" s="1457"/>
      <c r="F131" s="1457"/>
      <c r="G131" s="1457"/>
      <c r="H131" s="1457"/>
    </row>
    <row r="133" spans="1:12" ht="35.15" customHeight="1">
      <c r="A133" s="1452" t="s">
        <v>676</v>
      </c>
      <c r="B133" s="1453"/>
      <c r="C133" s="1453"/>
      <c r="D133" s="1453"/>
      <c r="E133" s="1453"/>
      <c r="F133" s="1453"/>
      <c r="G133" s="1453"/>
      <c r="H133" s="71"/>
    </row>
    <row r="134" spans="1:12" s="321" customFormat="1" ht="17.149999999999999" customHeight="1">
      <c r="A134" s="385"/>
      <c r="B134" s="938" t="s">
        <v>461</v>
      </c>
      <c r="C134" s="1058"/>
      <c r="D134" s="1058"/>
      <c r="E134" s="602"/>
      <c r="F134" s="602">
        <v>2020</v>
      </c>
      <c r="G134" s="607">
        <v>2021</v>
      </c>
      <c r="H134" s="607">
        <v>2022</v>
      </c>
      <c r="J134" s="475"/>
      <c r="K134" s="475"/>
      <c r="L134" s="475"/>
    </row>
    <row r="135" spans="1:12">
      <c r="A135" s="941" t="s">
        <v>668</v>
      </c>
      <c r="B135" s="927" t="s">
        <v>669</v>
      </c>
      <c r="C135" s="321"/>
      <c r="D135" s="942"/>
      <c r="E135" s="942"/>
      <c r="F135" s="942">
        <v>334411</v>
      </c>
      <c r="G135" s="942">
        <v>436435</v>
      </c>
      <c r="H135" s="942"/>
      <c r="I135" s="1176" t="s">
        <v>697</v>
      </c>
      <c r="J135" s="449" t="s">
        <v>147</v>
      </c>
      <c r="K135" s="1097" t="s">
        <v>737</v>
      </c>
      <c r="L135" s="449" t="s">
        <v>147</v>
      </c>
    </row>
    <row r="136" spans="1:12">
      <c r="A136" s="941" t="s">
        <v>670</v>
      </c>
      <c r="B136" s="927" t="s">
        <v>669</v>
      </c>
      <c r="C136" s="943"/>
      <c r="D136" s="942"/>
      <c r="E136" s="942"/>
      <c r="F136" s="942">
        <v>5573</v>
      </c>
      <c r="G136" s="942">
        <v>6372</v>
      </c>
      <c r="H136" s="942"/>
      <c r="I136" s="1190" t="s">
        <v>794</v>
      </c>
      <c r="J136" s="449" t="s">
        <v>147</v>
      </c>
      <c r="K136" s="1097" t="s">
        <v>737</v>
      </c>
      <c r="L136" s="449" t="s">
        <v>147</v>
      </c>
    </row>
    <row r="137" spans="1:12">
      <c r="A137" s="928" t="s">
        <v>290</v>
      </c>
    </row>
    <row r="138" spans="1:12" ht="55" customHeight="1">
      <c r="A138" s="1455" t="s">
        <v>686</v>
      </c>
      <c r="B138" s="1455"/>
      <c r="C138" s="1455"/>
      <c r="D138" s="1455"/>
      <c r="E138" s="1455"/>
      <c r="F138" s="1455"/>
      <c r="G138" s="1455"/>
      <c r="H138" s="1455"/>
    </row>
    <row r="139" spans="1:12">
      <c r="A139" s="1450"/>
      <c r="B139" s="1451"/>
      <c r="C139" s="1451"/>
      <c r="D139" s="1451"/>
      <c r="E139" s="1451"/>
      <c r="F139" s="1451"/>
      <c r="G139" s="1451"/>
      <c r="H139" s="1075"/>
    </row>
    <row r="141" spans="1:12">
      <c r="A141" s="1127" t="s">
        <v>734</v>
      </c>
    </row>
    <row r="142" spans="1:12">
      <c r="A142" s="1126" t="s">
        <v>733</v>
      </c>
    </row>
    <row r="143" spans="1:12">
      <c r="A143" s="1126" t="s">
        <v>735</v>
      </c>
    </row>
  </sheetData>
  <mergeCells count="14">
    <mergeCell ref="A17:H17"/>
    <mergeCell ref="A18:H18"/>
    <mergeCell ref="A41:H41"/>
    <mergeCell ref="A19:H19"/>
    <mergeCell ref="A139:G139"/>
    <mergeCell ref="A133:G133"/>
    <mergeCell ref="A124:G124"/>
    <mergeCell ref="A85:H85"/>
    <mergeCell ref="A65:H65"/>
    <mergeCell ref="A123:H123"/>
    <mergeCell ref="A131:H131"/>
    <mergeCell ref="A130:H130"/>
    <mergeCell ref="A138:H138"/>
    <mergeCell ref="A84:H84"/>
  </mergeCells>
  <pageMargins left="0.7" right="0.7" top="0.75" bottom="0.75" header="0.3" footer="0.3"/>
  <pageSetup paperSize="9" scale="41"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M125"/>
  <sheetViews>
    <sheetView zoomScale="120" zoomScaleNormal="120" workbookViewId="0">
      <selection activeCell="J12" sqref="J12"/>
    </sheetView>
  </sheetViews>
  <sheetFormatPr defaultColWidth="10.5" defaultRowHeight="14.5"/>
  <cols>
    <col min="1" max="1" width="35.83203125" style="313" customWidth="1"/>
    <col min="2" max="2" width="15.83203125" style="313" customWidth="1"/>
    <col min="3" max="7" width="10.83203125" style="313" customWidth="1"/>
    <col min="8" max="8" width="8.83203125" style="475" customWidth="1"/>
    <col min="9" max="9" width="10" style="1101" customWidth="1"/>
    <col min="10" max="11" width="8.83203125" style="1101" customWidth="1"/>
    <col min="12" max="16384" width="10.5" style="313"/>
  </cols>
  <sheetData>
    <row r="1" spans="1:13" ht="21.75" customHeight="1">
      <c r="A1" s="963" t="s">
        <v>639</v>
      </c>
      <c r="B1" s="720"/>
      <c r="C1" s="720"/>
      <c r="D1" s="720"/>
      <c r="E1" s="720"/>
      <c r="F1" s="720"/>
      <c r="G1" s="720"/>
      <c r="H1" s="476"/>
      <c r="M1" s="1108"/>
    </row>
    <row r="2" spans="1:13" ht="16" customHeight="1">
      <c r="A2" s="419" t="s">
        <v>867</v>
      </c>
      <c r="B2" s="720"/>
      <c r="C2" s="720"/>
      <c r="D2" s="720"/>
      <c r="E2" s="720"/>
      <c r="F2" s="720"/>
      <c r="G2" s="720"/>
      <c r="H2" s="476"/>
      <c r="M2" s="1108"/>
    </row>
    <row r="3" spans="1:13" ht="16" customHeight="1">
      <c r="A3" s="419" t="s">
        <v>868</v>
      </c>
      <c r="B3" s="720"/>
      <c r="C3" s="720"/>
      <c r="D3" s="720"/>
      <c r="E3" s="720"/>
      <c r="F3" s="720"/>
      <c r="G3" s="720"/>
      <c r="H3" s="476"/>
      <c r="M3" s="1108"/>
    </row>
    <row r="4" spans="1:13" ht="16" customHeight="1">
      <c r="A4" s="419" t="s">
        <v>869</v>
      </c>
      <c r="B4" s="720"/>
      <c r="C4" s="720"/>
      <c r="D4" s="720"/>
      <c r="E4" s="720"/>
      <c r="F4" s="720"/>
      <c r="G4" s="720"/>
      <c r="H4" s="476"/>
      <c r="M4" s="1108"/>
    </row>
    <row r="5" spans="1:13" ht="16" customHeight="1">
      <c r="A5" s="963"/>
      <c r="B5" s="720"/>
      <c r="C5" s="720"/>
      <c r="D5" s="720"/>
      <c r="E5" s="720"/>
      <c r="F5" s="720"/>
      <c r="G5" s="720"/>
      <c r="H5" s="476"/>
      <c r="M5" s="1108"/>
    </row>
    <row r="6" spans="1:13" ht="16" customHeight="1">
      <c r="A6" s="963"/>
      <c r="B6" s="720"/>
      <c r="C6" s="720"/>
      <c r="D6" s="720"/>
      <c r="E6" s="720"/>
      <c r="F6" s="720"/>
      <c r="G6" s="720"/>
      <c r="H6" s="476"/>
      <c r="M6" s="1108"/>
    </row>
    <row r="7" spans="1:13" ht="16" customHeight="1">
      <c r="A7" s="963" t="s">
        <v>867</v>
      </c>
      <c r="B7" s="720"/>
      <c r="C7" s="720"/>
      <c r="D7" s="720"/>
      <c r="E7" s="720"/>
      <c r="F7" s="720"/>
      <c r="G7" s="720"/>
      <c r="H7" s="476"/>
      <c r="M7" s="1108"/>
    </row>
    <row r="8" spans="1:13" ht="35.15" customHeight="1">
      <c r="A8" s="415" t="s">
        <v>845</v>
      </c>
      <c r="B8" s="965"/>
      <c r="C8" s="965"/>
      <c r="D8" s="965"/>
      <c r="E8" s="965"/>
      <c r="F8" s="965"/>
      <c r="G8" s="965"/>
      <c r="H8" s="476"/>
      <c r="M8" s="1108"/>
    </row>
    <row r="9" spans="1:13" ht="28" customHeight="1">
      <c r="A9" s="1054" t="s">
        <v>73</v>
      </c>
      <c r="B9" s="1055" t="s">
        <v>461</v>
      </c>
      <c r="C9" s="1093">
        <v>2017</v>
      </c>
      <c r="D9" s="1054">
        <v>2019</v>
      </c>
      <c r="E9" s="1056">
        <v>2020</v>
      </c>
      <c r="F9" s="1057">
        <v>2021</v>
      </c>
      <c r="G9" s="1057">
        <v>2022</v>
      </c>
      <c r="H9" s="474" t="s">
        <v>688</v>
      </c>
      <c r="I9" s="474" t="s">
        <v>690</v>
      </c>
      <c r="J9" s="474" t="s">
        <v>694</v>
      </c>
      <c r="K9" s="474" t="s">
        <v>714</v>
      </c>
      <c r="M9" s="1108"/>
    </row>
    <row r="10" spans="1:13" ht="21.75" customHeight="1">
      <c r="A10" s="1227" t="s">
        <v>846</v>
      </c>
      <c r="B10" s="489" t="s">
        <v>399</v>
      </c>
      <c r="C10" s="1228">
        <v>50.896999999999998</v>
      </c>
      <c r="D10" s="1228">
        <v>48.433</v>
      </c>
      <c r="E10" s="1228">
        <v>43.651000000000003</v>
      </c>
      <c r="F10" s="1228">
        <v>41.491</v>
      </c>
      <c r="G10" s="1228"/>
      <c r="H10" s="476"/>
      <c r="M10" s="1108"/>
    </row>
    <row r="11" spans="1:13" ht="21.75" customHeight="1">
      <c r="A11" s="738" t="s">
        <v>290</v>
      </c>
      <c r="B11" s="480"/>
      <c r="C11" s="739"/>
      <c r="D11" s="739"/>
      <c r="E11" s="739"/>
      <c r="F11" s="720"/>
      <c r="G11" s="720"/>
      <c r="H11" s="476"/>
      <c r="M11" s="1108"/>
    </row>
    <row r="12" spans="1:13" ht="95.15" customHeight="1">
      <c r="A12" s="1447" t="s">
        <v>857</v>
      </c>
      <c r="B12" s="1447"/>
      <c r="C12" s="1447"/>
      <c r="D12" s="1447"/>
      <c r="E12" s="1447"/>
      <c r="F12" s="1447"/>
      <c r="G12" s="1447"/>
      <c r="H12" s="476"/>
      <c r="M12" s="1108"/>
    </row>
    <row r="13" spans="1:13" ht="35.15" customHeight="1">
      <c r="A13" s="1187" t="s">
        <v>633</v>
      </c>
      <c r="B13" s="415"/>
      <c r="C13" s="415"/>
      <c r="D13" s="415"/>
      <c r="E13" s="415"/>
      <c r="F13" s="416"/>
      <c r="G13" s="416"/>
      <c r="H13" s="313"/>
      <c r="M13" s="1108" t="s">
        <v>719</v>
      </c>
    </row>
    <row r="14" spans="1:13" s="321" customFormat="1">
      <c r="A14" s="937" t="s">
        <v>597</v>
      </c>
      <c r="B14" s="938" t="s">
        <v>461</v>
      </c>
      <c r="C14" s="938">
        <v>2017</v>
      </c>
      <c r="D14" s="938">
        <v>2019</v>
      </c>
      <c r="E14" s="938">
        <v>2020</v>
      </c>
      <c r="F14" s="939">
        <v>2021</v>
      </c>
      <c r="G14" s="945">
        <v>2022</v>
      </c>
      <c r="H14" s="439"/>
      <c r="I14" s="475"/>
      <c r="J14" s="1103"/>
      <c r="K14" s="1097"/>
    </row>
    <row r="15" spans="1:13" s="321" customFormat="1" ht="30" customHeight="1">
      <c r="A15" s="931" t="s">
        <v>609</v>
      </c>
      <c r="B15" s="505" t="s">
        <v>596</v>
      </c>
      <c r="C15" s="505">
        <v>23.954000000000001</v>
      </c>
      <c r="D15" s="505">
        <v>21.009</v>
      </c>
      <c r="E15" s="505">
        <v>21.622</v>
      </c>
      <c r="F15" s="932">
        <v>19.321000000000002</v>
      </c>
      <c r="G15" s="932"/>
      <c r="H15" s="1097" t="s">
        <v>726</v>
      </c>
      <c r="I15" s="449" t="s">
        <v>147</v>
      </c>
      <c r="J15" s="1097" t="s">
        <v>731</v>
      </c>
      <c r="K15" s="1097" t="s">
        <v>417</v>
      </c>
    </row>
    <row r="16" spans="1:13" s="321" customFormat="1" ht="24" customHeight="1">
      <c r="A16" s="931"/>
      <c r="B16" s="505" t="s">
        <v>674</v>
      </c>
      <c r="C16" s="505">
        <v>4.008</v>
      </c>
      <c r="D16" s="505">
        <v>3.585</v>
      </c>
      <c r="E16" s="933">
        <v>3.69</v>
      </c>
      <c r="F16" s="932">
        <v>3.2970000000000002</v>
      </c>
      <c r="G16" s="932"/>
      <c r="H16" s="1097" t="s">
        <v>726</v>
      </c>
      <c r="I16" s="449"/>
      <c r="J16" s="1097" t="s">
        <v>731</v>
      </c>
      <c r="K16" s="475"/>
    </row>
    <row r="17" spans="1:13" s="321" customFormat="1" ht="46" customHeight="1">
      <c r="A17" s="931" t="s">
        <v>541</v>
      </c>
      <c r="B17" s="382" t="s">
        <v>682</v>
      </c>
      <c r="C17" s="382">
        <v>0.29299999999999998</v>
      </c>
      <c r="D17" s="382">
        <v>0.29099999999999998</v>
      </c>
      <c r="E17" s="691">
        <v>0.30499999999999999</v>
      </c>
      <c r="F17" s="932">
        <v>0.27600000000000002</v>
      </c>
      <c r="G17" s="932"/>
      <c r="H17" s="1097" t="s">
        <v>726</v>
      </c>
      <c r="I17" s="449" t="s">
        <v>147</v>
      </c>
      <c r="J17" s="1097" t="s">
        <v>731</v>
      </c>
      <c r="K17" s="1097" t="s">
        <v>417</v>
      </c>
    </row>
    <row r="18" spans="1:13" s="321" customFormat="1" ht="59.15" customHeight="1">
      <c r="A18" s="934" t="s">
        <v>441</v>
      </c>
      <c r="B18" s="382" t="s">
        <v>595</v>
      </c>
      <c r="C18" s="935">
        <v>0.34</v>
      </c>
      <c r="D18" s="382">
        <v>0.32800000000000001</v>
      </c>
      <c r="E18" s="935">
        <v>0.35</v>
      </c>
      <c r="F18" s="936">
        <v>0.33900000000000002</v>
      </c>
      <c r="G18" s="936"/>
      <c r="H18" s="1097" t="s">
        <v>726</v>
      </c>
      <c r="I18" s="449" t="s">
        <v>147</v>
      </c>
      <c r="J18" s="1097" t="s">
        <v>731</v>
      </c>
      <c r="K18" s="1097" t="s">
        <v>417</v>
      </c>
    </row>
    <row r="19" spans="1:13" ht="16" customHeight="1">
      <c r="A19" s="885" t="s">
        <v>513</v>
      </c>
      <c r="B19" s="529"/>
      <c r="C19" s="529"/>
      <c r="D19" s="529"/>
      <c r="E19" s="529"/>
      <c r="F19" s="560"/>
      <c r="G19" s="1091"/>
    </row>
    <row r="20" spans="1:13" ht="54" customHeight="1">
      <c r="A20" s="1450" t="s">
        <v>683</v>
      </c>
      <c r="B20" s="1450"/>
      <c r="C20" s="1450"/>
      <c r="D20" s="1450"/>
      <c r="E20" s="1450"/>
      <c r="F20" s="1450"/>
      <c r="G20" s="1450"/>
    </row>
    <row r="21" spans="1:13" ht="16" customHeight="1">
      <c r="B21" s="1243"/>
      <c r="C21" s="1243"/>
      <c r="D21" s="1243"/>
      <c r="E21" s="1243"/>
      <c r="F21" s="1243"/>
      <c r="G21" s="1243"/>
    </row>
    <row r="22" spans="1:13" ht="16" customHeight="1">
      <c r="A22" s="1244" t="s">
        <v>870</v>
      </c>
      <c r="B22" s="1215"/>
      <c r="C22" s="1215"/>
      <c r="D22" s="1215"/>
      <c r="E22" s="1215"/>
      <c r="F22" s="1215"/>
      <c r="G22" s="1215"/>
      <c r="H22" s="476"/>
      <c r="M22" s="1108"/>
    </row>
    <row r="23" spans="1:13" ht="35.15" customHeight="1">
      <c r="A23" s="415" t="s">
        <v>861</v>
      </c>
      <c r="B23" s="964"/>
      <c r="C23" s="964"/>
      <c r="D23" s="964"/>
      <c r="E23" s="964"/>
      <c r="F23" s="965"/>
      <c r="G23" s="965"/>
      <c r="H23" s="461"/>
      <c r="M23" s="1108"/>
    </row>
    <row r="24" spans="1:13" s="720" customFormat="1" ht="28" customHeight="1">
      <c r="A24" s="1054" t="s">
        <v>73</v>
      </c>
      <c r="B24" s="1055" t="s">
        <v>461</v>
      </c>
      <c r="C24" s="1093">
        <v>2017</v>
      </c>
      <c r="D24" s="1054">
        <v>2019</v>
      </c>
      <c r="E24" s="1056">
        <v>2020</v>
      </c>
      <c r="F24" s="1057">
        <v>2021</v>
      </c>
      <c r="G24" s="1057">
        <v>2022</v>
      </c>
    </row>
    <row r="25" spans="1:13" s="720" customFormat="1" ht="23.15" customHeight="1">
      <c r="A25" s="1220" t="s">
        <v>840</v>
      </c>
      <c r="B25" s="944" t="s">
        <v>399</v>
      </c>
      <c r="C25" s="390">
        <v>40.448</v>
      </c>
      <c r="D25" s="390">
        <v>39.795999999999999</v>
      </c>
      <c r="E25" s="403">
        <v>36.704999999999998</v>
      </c>
      <c r="F25" s="1221">
        <f>F26+F27+F35+F36</f>
        <v>58.697815000000006</v>
      </c>
      <c r="G25" s="1057"/>
      <c r="H25" s="1097" t="s">
        <v>738</v>
      </c>
      <c r="I25" s="1097" t="s">
        <v>713</v>
      </c>
      <c r="J25" s="1097" t="s">
        <v>728</v>
      </c>
      <c r="K25" s="1094" t="s">
        <v>741</v>
      </c>
      <c r="M25" s="1173" t="s">
        <v>764</v>
      </c>
    </row>
    <row r="26" spans="1:13" s="720" customFormat="1" ht="16" customHeight="1">
      <c r="A26" s="436" t="s">
        <v>779</v>
      </c>
      <c r="B26" s="944" t="s">
        <v>399</v>
      </c>
      <c r="C26" s="429">
        <v>39.024000000000001</v>
      </c>
      <c r="D26" s="429">
        <v>38.999000000000002</v>
      </c>
      <c r="E26" s="429">
        <v>35.764000000000003</v>
      </c>
      <c r="F26" s="862">
        <v>35.160240000000002</v>
      </c>
      <c r="G26" s="1057"/>
      <c r="H26" s="1097" t="s">
        <v>738</v>
      </c>
      <c r="I26" s="449" t="s">
        <v>147</v>
      </c>
      <c r="J26" s="1097" t="s">
        <v>728</v>
      </c>
      <c r="K26" s="449" t="s">
        <v>147</v>
      </c>
    </row>
    <row r="27" spans="1:13" s="720" customFormat="1" ht="16" customHeight="1">
      <c r="A27" s="436" t="s">
        <v>766</v>
      </c>
      <c r="B27" s="944" t="s">
        <v>399</v>
      </c>
      <c r="C27" s="429">
        <v>1.3959999999999999</v>
      </c>
      <c r="D27" s="429">
        <v>0.77200000000000002</v>
      </c>
      <c r="E27" s="429">
        <v>0.91600000000000004</v>
      </c>
      <c r="F27" s="862">
        <v>1.19339</v>
      </c>
      <c r="G27" s="1057"/>
      <c r="H27" s="1097" t="s">
        <v>738</v>
      </c>
      <c r="I27" s="449" t="s">
        <v>147</v>
      </c>
      <c r="J27" s="1097" t="s">
        <v>728</v>
      </c>
      <c r="K27" s="449" t="s">
        <v>147</v>
      </c>
    </row>
    <row r="28" spans="1:13" s="720" customFormat="1" ht="26.15" customHeight="1">
      <c r="A28" s="436" t="s">
        <v>590</v>
      </c>
      <c r="B28" s="1224" t="s">
        <v>122</v>
      </c>
      <c r="C28" s="1222">
        <v>3.5</v>
      </c>
      <c r="D28" s="1223">
        <v>1.9</v>
      </c>
      <c r="E28" s="1219">
        <v>2.5</v>
      </c>
      <c r="F28" s="1223">
        <v>3.3</v>
      </c>
      <c r="G28" s="1057"/>
      <c r="H28" s="474"/>
      <c r="I28" s="474"/>
      <c r="J28" s="474"/>
      <c r="K28" s="474"/>
    </row>
    <row r="29" spans="1:13" s="720" customFormat="1" ht="16" customHeight="1">
      <c r="A29" s="1114" t="s">
        <v>649</v>
      </c>
      <c r="B29" s="584" t="s">
        <v>122</v>
      </c>
      <c r="C29" s="741"/>
      <c r="D29" s="741"/>
      <c r="E29" s="741"/>
      <c r="F29" s="886"/>
      <c r="G29" s="886"/>
      <c r="H29" s="1097"/>
      <c r="I29" s="1097" t="s">
        <v>713</v>
      </c>
      <c r="J29" s="475"/>
      <c r="K29" s="449" t="s">
        <v>147</v>
      </c>
    </row>
    <row r="30" spans="1:13" s="720" customFormat="1" ht="32.15" customHeight="1">
      <c r="A30" s="1114" t="s">
        <v>784</v>
      </c>
      <c r="B30" s="584" t="s">
        <v>122</v>
      </c>
      <c r="C30" s="741"/>
      <c r="D30" s="741"/>
      <c r="E30" s="741"/>
      <c r="F30" s="886"/>
      <c r="G30" s="886"/>
      <c r="H30" s="1097"/>
      <c r="I30" s="1097" t="s">
        <v>759</v>
      </c>
      <c r="J30" s="475"/>
      <c r="K30" s="449" t="s">
        <v>147</v>
      </c>
    </row>
    <row r="31" spans="1:13" s="720" customFormat="1" ht="16" customHeight="1">
      <c r="A31" s="1114" t="s">
        <v>761</v>
      </c>
      <c r="B31" s="584" t="s">
        <v>122</v>
      </c>
      <c r="C31" s="741"/>
      <c r="D31" s="741"/>
      <c r="E31" s="741"/>
      <c r="F31" s="886"/>
      <c r="G31" s="886"/>
      <c r="H31" s="1097"/>
      <c r="I31" s="1097" t="s">
        <v>762</v>
      </c>
      <c r="J31" s="475"/>
      <c r="K31" s="449" t="s">
        <v>147</v>
      </c>
    </row>
    <row r="32" spans="1:13" s="720" customFormat="1" ht="16" customHeight="1">
      <c r="A32" s="436" t="s">
        <v>767</v>
      </c>
      <c r="B32" s="944" t="s">
        <v>399</v>
      </c>
      <c r="C32" s="429">
        <v>2.8000000000000001E-2</v>
      </c>
      <c r="D32" s="429">
        <v>2.5000000000000001E-2</v>
      </c>
      <c r="E32" s="429">
        <v>2.4E-2</v>
      </c>
      <c r="F32" s="862">
        <v>3.4653000000000003E-2</v>
      </c>
      <c r="G32" s="1057"/>
      <c r="H32" s="1097" t="s">
        <v>738</v>
      </c>
      <c r="I32" s="449" t="s">
        <v>147</v>
      </c>
      <c r="J32" s="1097" t="s">
        <v>728</v>
      </c>
      <c r="K32" s="449" t="s">
        <v>147</v>
      </c>
    </row>
    <row r="33" spans="1:13" s="720" customFormat="1" ht="16" customHeight="1">
      <c r="A33" s="436" t="s">
        <v>768</v>
      </c>
      <c r="B33" s="944" t="s">
        <v>399</v>
      </c>
      <c r="C33" s="429">
        <v>0</v>
      </c>
      <c r="D33" s="429">
        <v>0</v>
      </c>
      <c r="E33" s="429">
        <v>0</v>
      </c>
      <c r="F33" s="663">
        <v>0</v>
      </c>
      <c r="G33" s="1057"/>
      <c r="H33" s="1097" t="s">
        <v>738</v>
      </c>
      <c r="I33" s="449" t="s">
        <v>147</v>
      </c>
      <c r="J33" s="1097" t="s">
        <v>728</v>
      </c>
      <c r="K33" s="449" t="s">
        <v>147</v>
      </c>
    </row>
    <row r="34" spans="1:13" s="720" customFormat="1" ht="32.15" customHeight="1">
      <c r="A34" s="1220" t="s">
        <v>842</v>
      </c>
      <c r="B34" s="1217"/>
      <c r="C34" s="1218"/>
      <c r="D34" s="1057"/>
      <c r="E34" s="1056"/>
      <c r="F34" s="1057"/>
      <c r="G34" s="1057"/>
      <c r="H34" s="474"/>
      <c r="I34" s="474"/>
      <c r="J34" s="474"/>
      <c r="K34" s="474"/>
    </row>
    <row r="35" spans="1:13" s="720" customFormat="1" ht="16" customHeight="1">
      <c r="A35" s="436" t="s">
        <v>581</v>
      </c>
      <c r="B35" s="489" t="s">
        <v>399</v>
      </c>
      <c r="C35" s="725">
        <v>10.043103954898942</v>
      </c>
      <c r="D35" s="725">
        <v>10.064559487123866</v>
      </c>
      <c r="E35" s="726">
        <v>9.9197392098423194</v>
      </c>
      <c r="F35" s="887">
        <v>10.441943</v>
      </c>
      <c r="G35" s="1057"/>
      <c r="H35" s="1097" t="s">
        <v>738</v>
      </c>
      <c r="I35" s="1097" t="s">
        <v>713</v>
      </c>
      <c r="J35" s="1097" t="s">
        <v>730</v>
      </c>
      <c r="K35" s="1097" t="s">
        <v>740</v>
      </c>
    </row>
    <row r="36" spans="1:13" s="720" customFormat="1" ht="27" customHeight="1">
      <c r="A36" s="436" t="s">
        <v>843</v>
      </c>
      <c r="B36" s="489" t="s">
        <v>399</v>
      </c>
      <c r="C36" s="729">
        <v>11.453869544012008</v>
      </c>
      <c r="D36" s="729">
        <v>11.216586304601728</v>
      </c>
      <c r="E36" s="730">
        <v>10.769680473841646</v>
      </c>
      <c r="F36" s="887">
        <v>11.902241999999999</v>
      </c>
      <c r="G36" s="1057"/>
      <c r="H36" s="1097" t="s">
        <v>738</v>
      </c>
      <c r="I36" s="1097" t="s">
        <v>713</v>
      </c>
      <c r="J36" s="1097" t="s">
        <v>730</v>
      </c>
      <c r="K36" s="1097" t="s">
        <v>740</v>
      </c>
    </row>
    <row r="37" spans="1:13" s="720" customFormat="1" ht="16" customHeight="1">
      <c r="A37" s="436" t="s">
        <v>441</v>
      </c>
      <c r="B37" s="489" t="s">
        <v>399</v>
      </c>
      <c r="C37" s="725">
        <v>12.468397652084802</v>
      </c>
      <c r="D37" s="725">
        <v>11.478917070487375</v>
      </c>
      <c r="E37" s="726">
        <v>9.9797224835847462</v>
      </c>
      <c r="F37" s="887">
        <v>9.2393909999999995</v>
      </c>
      <c r="G37" s="1057"/>
      <c r="H37" s="1097" t="s">
        <v>738</v>
      </c>
      <c r="I37" s="449" t="s">
        <v>147</v>
      </c>
      <c r="J37" s="1097" t="s">
        <v>730</v>
      </c>
      <c r="K37" s="1097" t="s">
        <v>740</v>
      </c>
    </row>
    <row r="38" spans="1:13" s="720" customFormat="1" ht="16" customHeight="1">
      <c r="A38" s="436" t="s">
        <v>438</v>
      </c>
      <c r="B38" s="489" t="s">
        <v>399</v>
      </c>
      <c r="C38" s="725">
        <v>7.7746536563632992E-2</v>
      </c>
      <c r="D38" s="725">
        <v>9.0669727394103547E-2</v>
      </c>
      <c r="E38" s="726">
        <v>0.11115534411633372</v>
      </c>
      <c r="F38" s="887">
        <v>0.202511</v>
      </c>
      <c r="G38" s="1057"/>
      <c r="H38" s="1097" t="s">
        <v>738</v>
      </c>
      <c r="I38" s="1097" t="s">
        <v>762</v>
      </c>
      <c r="J38" s="1097" t="s">
        <v>730</v>
      </c>
      <c r="K38" s="1097" t="s">
        <v>740</v>
      </c>
    </row>
    <row r="39" spans="1:13" s="720" customFormat="1" ht="16" customHeight="1">
      <c r="A39" s="1226" t="s">
        <v>844</v>
      </c>
      <c r="B39" s="1217"/>
      <c r="C39" s="1218"/>
      <c r="D39" s="1057"/>
      <c r="E39" s="1056"/>
      <c r="F39" s="1057"/>
      <c r="G39" s="1057"/>
      <c r="H39" s="474"/>
      <c r="I39" s="474"/>
      <c r="J39" s="474"/>
      <c r="K39" s="474"/>
    </row>
    <row r="40" spans="1:13" s="720" customFormat="1" ht="16" customHeight="1">
      <c r="A40" s="1225" t="s">
        <v>14</v>
      </c>
      <c r="B40" s="489" t="s">
        <v>399</v>
      </c>
      <c r="C40" s="725">
        <v>34.042999999999999</v>
      </c>
      <c r="D40" s="725">
        <v>32.850999999999999</v>
      </c>
      <c r="E40" s="725">
        <v>30.78</v>
      </c>
      <c r="F40" s="725">
        <v>31.786000000000001</v>
      </c>
      <c r="G40" s="1057"/>
      <c r="H40" s="1097" t="s">
        <v>738</v>
      </c>
      <c r="I40" s="449" t="s">
        <v>147</v>
      </c>
      <c r="J40" s="1097" t="s">
        <v>730</v>
      </c>
      <c r="K40" s="1097" t="s">
        <v>417</v>
      </c>
    </row>
    <row r="41" spans="1:13" s="720" customFormat="1" ht="16" customHeight="1">
      <c r="A41" s="497" t="s">
        <v>12</v>
      </c>
      <c r="B41" s="489" t="s">
        <v>399</v>
      </c>
      <c r="C41" s="725">
        <v>6.4050000000000002</v>
      </c>
      <c r="D41" s="725">
        <v>6.9450000000000003</v>
      </c>
      <c r="E41" s="725">
        <v>5.9240000000000004</v>
      </c>
      <c r="F41" s="725">
        <v>4.6020000000000003</v>
      </c>
      <c r="G41" s="1057"/>
      <c r="H41" s="1097" t="s">
        <v>738</v>
      </c>
      <c r="I41" s="449" t="s">
        <v>147</v>
      </c>
      <c r="J41" s="1097" t="s">
        <v>730</v>
      </c>
      <c r="K41" s="474" t="s">
        <v>147</v>
      </c>
    </row>
    <row r="42" spans="1:13" s="720" customFormat="1" ht="63" customHeight="1">
      <c r="A42" s="1229" t="s">
        <v>847</v>
      </c>
      <c r="B42" s="1223" t="s">
        <v>122</v>
      </c>
      <c r="C42" s="1222">
        <v>15</v>
      </c>
      <c r="D42" s="1223">
        <v>17</v>
      </c>
      <c r="E42" s="1223">
        <v>15</v>
      </c>
      <c r="F42" s="1223">
        <v>12</v>
      </c>
      <c r="G42" s="1057"/>
      <c r="H42" s="449" t="s">
        <v>147</v>
      </c>
      <c r="I42" s="1097" t="s">
        <v>759</v>
      </c>
      <c r="J42" s="449" t="s">
        <v>147</v>
      </c>
      <c r="K42" s="449" t="s">
        <v>147</v>
      </c>
    </row>
    <row r="43" spans="1:13" s="720" customFormat="1" ht="16" customHeight="1">
      <c r="A43" s="1234" t="s">
        <v>290</v>
      </c>
      <c r="B43" s="1230"/>
      <c r="C43" s="1231"/>
      <c r="D43" s="1230"/>
      <c r="E43" s="1230"/>
      <c r="F43" s="1230"/>
      <c r="G43" s="1232"/>
      <c r="H43" s="474"/>
      <c r="I43" s="474"/>
      <c r="J43" s="474"/>
      <c r="K43" s="474"/>
    </row>
    <row r="44" spans="1:13" s="720" customFormat="1" ht="64" customHeight="1">
      <c r="A44" s="1459" t="s">
        <v>856</v>
      </c>
      <c r="B44" s="1459"/>
      <c r="C44" s="1459"/>
      <c r="D44" s="1459"/>
      <c r="E44" s="1459"/>
      <c r="F44" s="1459"/>
      <c r="G44" s="1459"/>
      <c r="H44" s="474"/>
      <c r="I44" s="474"/>
      <c r="J44" s="474"/>
      <c r="K44" s="474"/>
    </row>
    <row r="45" spans="1:13" s="720" customFormat="1" ht="73" customHeight="1">
      <c r="A45" s="1460" t="s">
        <v>855</v>
      </c>
      <c r="B45" s="1460"/>
      <c r="C45" s="1460"/>
      <c r="D45" s="1460"/>
      <c r="E45" s="1460"/>
      <c r="F45" s="1460"/>
      <c r="G45" s="1460"/>
      <c r="H45" s="474"/>
      <c r="I45" s="474"/>
      <c r="J45" s="474"/>
      <c r="K45" s="474"/>
    </row>
    <row r="47" spans="1:13" s="321" customFormat="1" ht="35.15" customHeight="1">
      <c r="A47" s="1110" t="s">
        <v>782</v>
      </c>
      <c r="B47" s="1109"/>
      <c r="C47" s="1109"/>
      <c r="D47" s="1109"/>
      <c r="E47" s="1109"/>
      <c r="F47" s="1109"/>
      <c r="G47" s="1109"/>
      <c r="H47" s="475"/>
      <c r="I47" s="475"/>
      <c r="J47" s="475"/>
      <c r="K47" s="475"/>
      <c r="M47" s="1113"/>
    </row>
    <row r="48" spans="1:13" s="321" customFormat="1" ht="16" customHeight="1">
      <c r="A48" s="1129"/>
      <c r="B48" s="588" t="s">
        <v>461</v>
      </c>
      <c r="C48" s="588">
        <v>2017</v>
      </c>
      <c r="D48" s="588">
        <v>2019</v>
      </c>
      <c r="E48" s="588">
        <v>2020</v>
      </c>
      <c r="F48" s="606">
        <v>2021</v>
      </c>
      <c r="G48" s="945">
        <v>2022</v>
      </c>
      <c r="H48" s="475"/>
      <c r="I48" s="475"/>
      <c r="J48" s="475"/>
      <c r="K48" s="475"/>
      <c r="M48" s="1113"/>
    </row>
    <row r="49" spans="1:13" s="321" customFormat="1" ht="16" customHeight="1">
      <c r="A49" s="1129" t="s">
        <v>776</v>
      </c>
      <c r="B49" s="1071"/>
      <c r="C49" s="606"/>
      <c r="D49" s="606"/>
      <c r="E49" s="606"/>
      <c r="F49" s="606"/>
      <c r="G49" s="945"/>
      <c r="H49" s="475"/>
      <c r="I49" s="475"/>
      <c r="J49" s="475"/>
      <c r="K49" s="475"/>
      <c r="M49" s="1113"/>
    </row>
    <row r="50" spans="1:13" s="321" customFormat="1" ht="16" customHeight="1">
      <c r="A50" s="1174" t="s">
        <v>581</v>
      </c>
      <c r="B50" s="1071"/>
      <c r="C50" s="606"/>
      <c r="D50" s="606"/>
      <c r="E50" s="606"/>
      <c r="F50" s="606"/>
      <c r="G50" s="945"/>
      <c r="H50" s="475"/>
      <c r="I50" s="1125"/>
      <c r="J50" s="475"/>
      <c r="K50" s="475"/>
      <c r="M50" s="1113"/>
    </row>
    <row r="51" spans="1:13" s="321" customFormat="1" ht="16" customHeight="1">
      <c r="A51" s="1111" t="s">
        <v>721</v>
      </c>
      <c r="B51" s="1071"/>
      <c r="C51" s="606"/>
      <c r="D51" s="606"/>
      <c r="E51" s="606"/>
      <c r="F51" s="606"/>
      <c r="G51" s="945"/>
      <c r="H51" s="1125" t="s">
        <v>738</v>
      </c>
      <c r="I51" s="1125" t="s">
        <v>758</v>
      </c>
      <c r="J51" s="1125" t="s">
        <v>732</v>
      </c>
      <c r="K51" s="1125" t="s">
        <v>740</v>
      </c>
      <c r="M51" s="1113"/>
    </row>
    <row r="52" spans="1:13" s="321" customFormat="1" ht="16" customHeight="1">
      <c r="A52" s="1111" t="s">
        <v>770</v>
      </c>
      <c r="B52" s="1071"/>
      <c r="C52" s="606"/>
      <c r="D52" s="606"/>
      <c r="E52" s="606"/>
      <c r="F52" s="606"/>
      <c r="G52" s="945"/>
      <c r="H52" s="1125" t="s">
        <v>738</v>
      </c>
      <c r="I52" s="1125" t="s">
        <v>758</v>
      </c>
      <c r="J52" s="1125" t="s">
        <v>732</v>
      </c>
      <c r="K52" s="1125" t="s">
        <v>740</v>
      </c>
      <c r="M52" s="1113"/>
    </row>
    <row r="53" spans="1:13" s="321" customFormat="1" ht="16" customHeight="1">
      <c r="A53" s="1111" t="s">
        <v>723</v>
      </c>
      <c r="B53" s="1071"/>
      <c r="C53" s="606"/>
      <c r="D53" s="606"/>
      <c r="E53" s="606"/>
      <c r="F53" s="606"/>
      <c r="G53" s="945"/>
      <c r="H53" s="1125" t="s">
        <v>738</v>
      </c>
      <c r="I53" s="1125" t="s">
        <v>758</v>
      </c>
      <c r="J53" s="1125" t="s">
        <v>732</v>
      </c>
      <c r="K53" s="1125" t="s">
        <v>740</v>
      </c>
      <c r="M53" s="1113"/>
    </row>
    <row r="54" spans="1:13" s="321" customFormat="1" ht="16" customHeight="1">
      <c r="A54" s="1111" t="s">
        <v>724</v>
      </c>
      <c r="B54" s="1071"/>
      <c r="C54" s="606"/>
      <c r="D54" s="606"/>
      <c r="E54" s="606"/>
      <c r="F54" s="606"/>
      <c r="G54" s="945"/>
      <c r="H54" s="1125" t="s">
        <v>738</v>
      </c>
      <c r="I54" s="1125" t="s">
        <v>758</v>
      </c>
      <c r="J54" s="1125" t="s">
        <v>732</v>
      </c>
      <c r="K54" s="1125" t="s">
        <v>740</v>
      </c>
      <c r="M54" s="1113"/>
    </row>
    <row r="55" spans="1:13" s="321" customFormat="1" ht="35.15" customHeight="1">
      <c r="A55" s="1111" t="s">
        <v>783</v>
      </c>
      <c r="B55" s="1071"/>
      <c r="C55" s="606"/>
      <c r="D55" s="606"/>
      <c r="E55" s="606"/>
      <c r="F55" s="606"/>
      <c r="G55" s="945"/>
      <c r="H55" s="475"/>
      <c r="I55" s="475"/>
      <c r="J55" s="475"/>
      <c r="M55" s="1113"/>
    </row>
    <row r="56" spans="1:13" s="321" customFormat="1" ht="16" customHeight="1">
      <c r="A56" s="1111" t="s">
        <v>721</v>
      </c>
      <c r="B56" s="1071"/>
      <c r="C56" s="606"/>
      <c r="D56" s="606"/>
      <c r="E56" s="606"/>
      <c r="F56" s="606"/>
      <c r="G56" s="945"/>
      <c r="H56" s="1125" t="s">
        <v>738</v>
      </c>
      <c r="I56" s="1125" t="s">
        <v>769</v>
      </c>
      <c r="J56" s="1125" t="s">
        <v>732</v>
      </c>
      <c r="K56" s="1125" t="s">
        <v>740</v>
      </c>
      <c r="M56" s="1113"/>
    </row>
    <row r="57" spans="1:13" s="321" customFormat="1" ht="16" customHeight="1">
      <c r="A57" s="1111" t="s">
        <v>770</v>
      </c>
      <c r="B57" s="1071"/>
      <c r="C57" s="606"/>
      <c r="D57" s="606"/>
      <c r="E57" s="606"/>
      <c r="F57" s="606"/>
      <c r="G57" s="945"/>
      <c r="H57" s="1125" t="s">
        <v>738</v>
      </c>
      <c r="I57" s="1125" t="s">
        <v>769</v>
      </c>
      <c r="J57" s="1125" t="s">
        <v>732</v>
      </c>
      <c r="K57" s="1125" t="s">
        <v>740</v>
      </c>
      <c r="M57" s="1113"/>
    </row>
    <row r="58" spans="1:13" s="321" customFormat="1" ht="16" customHeight="1">
      <c r="A58" s="1111" t="s">
        <v>723</v>
      </c>
      <c r="B58" s="1071"/>
      <c r="C58" s="606"/>
      <c r="D58" s="606"/>
      <c r="E58" s="606"/>
      <c r="F58" s="606"/>
      <c r="G58" s="945"/>
      <c r="H58" s="1125" t="s">
        <v>738</v>
      </c>
      <c r="I58" s="1125" t="s">
        <v>769</v>
      </c>
      <c r="J58" s="1125" t="s">
        <v>732</v>
      </c>
      <c r="K58" s="1125" t="s">
        <v>740</v>
      </c>
      <c r="M58" s="1113"/>
    </row>
    <row r="59" spans="1:13" s="321" customFormat="1" ht="16" customHeight="1">
      <c r="A59" s="1111" t="s">
        <v>724</v>
      </c>
      <c r="B59" s="1071"/>
      <c r="C59" s="606"/>
      <c r="D59" s="606"/>
      <c r="E59" s="606"/>
      <c r="F59" s="606"/>
      <c r="G59" s="945"/>
      <c r="H59" s="1125" t="s">
        <v>738</v>
      </c>
      <c r="I59" s="1125" t="s">
        <v>769</v>
      </c>
      <c r="J59" s="1125" t="s">
        <v>732</v>
      </c>
      <c r="K59" s="1125" t="s">
        <v>740</v>
      </c>
      <c r="M59" s="1113"/>
    </row>
    <row r="60" spans="1:13" s="321" customFormat="1" ht="16" customHeight="1">
      <c r="A60" s="1175" t="s">
        <v>438</v>
      </c>
      <c r="B60" s="1071"/>
      <c r="C60" s="606"/>
      <c r="D60" s="606"/>
      <c r="E60" s="606"/>
      <c r="F60" s="606"/>
      <c r="G60" s="945"/>
      <c r="H60" s="1125"/>
      <c r="I60" s="475"/>
      <c r="J60" s="475"/>
      <c r="K60" s="475"/>
      <c r="M60" s="1113"/>
    </row>
    <row r="61" spans="1:13" s="321" customFormat="1" ht="16" customHeight="1">
      <c r="A61" s="1185" t="s">
        <v>777</v>
      </c>
      <c r="B61" s="1071"/>
      <c r="C61" s="606"/>
      <c r="D61" s="606"/>
      <c r="E61" s="606"/>
      <c r="F61" s="606"/>
      <c r="G61" s="945"/>
      <c r="H61" s="475"/>
      <c r="I61" s="475"/>
      <c r="J61" s="475"/>
      <c r="K61" s="475"/>
      <c r="M61" s="1113"/>
    </row>
    <row r="62" spans="1:13" s="321" customFormat="1" ht="16" customHeight="1">
      <c r="A62" s="1124" t="s">
        <v>720</v>
      </c>
      <c r="B62" s="944" t="s">
        <v>399</v>
      </c>
      <c r="C62" s="1112"/>
      <c r="D62" s="1112"/>
      <c r="E62" s="1112"/>
      <c r="F62" s="1112"/>
      <c r="G62" s="1112"/>
      <c r="H62" s="1125"/>
      <c r="I62" s="449" t="s">
        <v>147</v>
      </c>
      <c r="J62" s="1125" t="s">
        <v>732</v>
      </c>
      <c r="K62" s="475"/>
      <c r="M62" s="1113"/>
    </row>
    <row r="63" spans="1:13" s="321" customFormat="1" ht="16" customHeight="1">
      <c r="A63" s="1111" t="s">
        <v>721</v>
      </c>
      <c r="B63" s="944" t="s">
        <v>399</v>
      </c>
      <c r="C63" s="1112"/>
      <c r="D63" s="1112"/>
      <c r="E63" s="1112"/>
      <c r="F63" s="1112"/>
      <c r="G63" s="1112"/>
      <c r="H63" s="1125"/>
      <c r="I63" s="449" t="s">
        <v>147</v>
      </c>
      <c r="J63" s="1125" t="s">
        <v>732</v>
      </c>
      <c r="K63" s="475"/>
    </row>
    <row r="64" spans="1:13" s="321" customFormat="1" ht="16" customHeight="1">
      <c r="A64" s="1111" t="s">
        <v>835</v>
      </c>
      <c r="B64" s="944" t="s">
        <v>399</v>
      </c>
      <c r="C64" s="1112"/>
      <c r="D64" s="1112"/>
      <c r="E64" s="1112"/>
      <c r="F64" s="1112"/>
      <c r="G64" s="1112"/>
      <c r="H64" s="1125"/>
      <c r="I64" s="449" t="s">
        <v>147</v>
      </c>
      <c r="J64" s="1125" t="s">
        <v>732</v>
      </c>
      <c r="K64" s="475"/>
    </row>
    <row r="65" spans="1:11" s="321" customFormat="1" ht="16" customHeight="1">
      <c r="A65" s="1111" t="s">
        <v>723</v>
      </c>
      <c r="B65" s="944" t="s">
        <v>399</v>
      </c>
      <c r="C65" s="1112"/>
      <c r="D65" s="1112"/>
      <c r="E65" s="1112"/>
      <c r="F65" s="1112"/>
      <c r="G65" s="1112"/>
      <c r="H65" s="1125"/>
      <c r="I65" s="449" t="s">
        <v>147</v>
      </c>
      <c r="J65" s="1125" t="s">
        <v>732</v>
      </c>
      <c r="K65" s="475"/>
    </row>
    <row r="66" spans="1:11" s="321" customFormat="1" ht="16" customHeight="1">
      <c r="A66" s="1111" t="s">
        <v>724</v>
      </c>
      <c r="B66" s="944" t="s">
        <v>399</v>
      </c>
      <c r="C66" s="1112"/>
      <c r="D66" s="1112"/>
      <c r="E66" s="1112"/>
      <c r="F66" s="1112"/>
      <c r="G66" s="1112"/>
      <c r="H66" s="1125"/>
      <c r="I66" s="449" t="s">
        <v>147</v>
      </c>
      <c r="J66" s="1125" t="s">
        <v>732</v>
      </c>
      <c r="K66" s="475"/>
    </row>
    <row r="67" spans="1:11" s="321" customFormat="1" ht="16" customHeight="1">
      <c r="A67" s="1124" t="s">
        <v>725</v>
      </c>
      <c r="B67" s="944" t="s">
        <v>399</v>
      </c>
      <c r="C67" s="1112"/>
      <c r="D67" s="1112"/>
      <c r="E67" s="1112"/>
      <c r="F67" s="1112"/>
      <c r="G67" s="1112"/>
      <c r="H67" s="1125"/>
      <c r="I67" s="449" t="s">
        <v>147</v>
      </c>
      <c r="J67" s="1125" t="s">
        <v>732</v>
      </c>
      <c r="K67" s="475"/>
    </row>
    <row r="68" spans="1:11" s="321" customFormat="1" ht="16" customHeight="1">
      <c r="A68" s="1111" t="s">
        <v>721</v>
      </c>
      <c r="B68" s="944" t="s">
        <v>399</v>
      </c>
      <c r="C68" s="1112"/>
      <c r="D68" s="1112"/>
      <c r="E68" s="1112"/>
      <c r="F68" s="1112"/>
      <c r="G68" s="1112"/>
      <c r="H68" s="1125"/>
      <c r="I68" s="449" t="s">
        <v>147</v>
      </c>
      <c r="J68" s="1125" t="s">
        <v>732</v>
      </c>
      <c r="K68" s="475"/>
    </row>
    <row r="69" spans="1:11" s="321" customFormat="1" ht="16" customHeight="1">
      <c r="A69" s="1111" t="s">
        <v>722</v>
      </c>
      <c r="B69" s="944" t="s">
        <v>399</v>
      </c>
      <c r="C69" s="1112"/>
      <c r="D69" s="1112"/>
      <c r="E69" s="1112"/>
      <c r="F69" s="1112"/>
      <c r="G69" s="1112"/>
      <c r="H69" s="1125"/>
      <c r="I69" s="449" t="s">
        <v>147</v>
      </c>
      <c r="J69" s="1125" t="s">
        <v>732</v>
      </c>
      <c r="K69" s="475"/>
    </row>
    <row r="70" spans="1:11" s="321" customFormat="1" ht="16" customHeight="1">
      <c r="A70" s="1111" t="s">
        <v>723</v>
      </c>
      <c r="B70" s="944" t="s">
        <v>399</v>
      </c>
      <c r="C70" s="1112"/>
      <c r="D70" s="1112"/>
      <c r="E70" s="1112"/>
      <c r="F70" s="1112"/>
      <c r="G70" s="1112"/>
      <c r="H70" s="1125"/>
      <c r="I70" s="449" t="s">
        <v>147</v>
      </c>
      <c r="J70" s="1125" t="s">
        <v>732</v>
      </c>
      <c r="K70" s="475"/>
    </row>
    <row r="71" spans="1:11" s="321" customFormat="1" ht="16" customHeight="1">
      <c r="A71" s="1111" t="s">
        <v>724</v>
      </c>
      <c r="B71" s="944" t="s">
        <v>399</v>
      </c>
      <c r="C71" s="1112"/>
      <c r="D71" s="1112"/>
      <c r="E71" s="1112"/>
      <c r="F71" s="1112"/>
      <c r="G71" s="1112"/>
      <c r="H71" s="1125"/>
      <c r="I71" s="449" t="s">
        <v>147</v>
      </c>
      <c r="J71" s="1125" t="s">
        <v>732</v>
      </c>
      <c r="K71" s="475"/>
    </row>
    <row r="72" spans="1:11" s="321" customFormat="1" ht="16" customHeight="1">
      <c r="A72" s="1186" t="s">
        <v>778</v>
      </c>
      <c r="B72" s="1112"/>
      <c r="C72" s="1112"/>
      <c r="D72" s="1112"/>
      <c r="E72" s="1112"/>
      <c r="F72" s="1112"/>
      <c r="G72" s="1112"/>
      <c r="H72" s="1125"/>
      <c r="I72" s="1125"/>
      <c r="J72" s="1125"/>
      <c r="K72" s="475"/>
    </row>
    <row r="73" spans="1:11" s="321" customFormat="1" ht="16" customHeight="1">
      <c r="A73" s="1111" t="s">
        <v>716</v>
      </c>
      <c r="B73" s="944" t="s">
        <v>399</v>
      </c>
      <c r="C73" s="1112"/>
      <c r="D73" s="1112"/>
      <c r="E73" s="1112"/>
      <c r="F73" s="1112"/>
      <c r="G73" s="1112"/>
      <c r="H73" s="1097"/>
      <c r="I73" s="475"/>
      <c r="J73" s="1125"/>
      <c r="K73" s="475"/>
    </row>
    <row r="74" spans="1:11" s="321" customFormat="1" ht="16" customHeight="1">
      <c r="A74" s="1111" t="s">
        <v>717</v>
      </c>
      <c r="B74" s="944" t="s">
        <v>399</v>
      </c>
      <c r="C74" s="1112"/>
      <c r="D74" s="1112"/>
      <c r="E74" s="1112"/>
      <c r="F74" s="1112"/>
      <c r="G74" s="1112"/>
      <c r="H74" s="475"/>
      <c r="I74" s="475"/>
      <c r="J74" s="1125"/>
      <c r="K74" s="475"/>
    </row>
    <row r="75" spans="1:11" s="321" customFormat="1" ht="16" customHeight="1">
      <c r="A75" s="1233"/>
      <c r="B75" s="1235"/>
      <c r="C75" s="1107"/>
      <c r="D75" s="1107"/>
      <c r="E75" s="1107"/>
      <c r="F75" s="1107"/>
      <c r="G75" s="1107"/>
      <c r="H75" s="475"/>
      <c r="I75" s="475"/>
      <c r="J75" s="1125"/>
      <c r="K75" s="475"/>
    </row>
    <row r="76" spans="1:11" ht="35.15" customHeight="1">
      <c r="A76" s="415" t="s">
        <v>858</v>
      </c>
      <c r="B76" s="415"/>
      <c r="C76" s="415"/>
      <c r="D76" s="415"/>
      <c r="E76" s="415"/>
      <c r="F76" s="416"/>
      <c r="G76" s="416"/>
    </row>
    <row r="77" spans="1:11" s="321" customFormat="1">
      <c r="A77" s="485"/>
      <c r="B77" s="938" t="s">
        <v>461</v>
      </c>
      <c r="C77" s="1054">
        <v>2017</v>
      </c>
      <c r="D77" s="1054">
        <v>2019</v>
      </c>
      <c r="E77" s="1054">
        <v>2020</v>
      </c>
      <c r="F77" s="1057">
        <v>2021</v>
      </c>
      <c r="G77" s="945">
        <v>2022</v>
      </c>
      <c r="H77" s="478"/>
      <c r="I77" s="475"/>
      <c r="J77" s="475"/>
      <c r="K77" s="475"/>
    </row>
    <row r="78" spans="1:11" s="720" customFormat="1" ht="33.75" customHeight="1">
      <c r="A78" s="874" t="s">
        <v>837</v>
      </c>
      <c r="B78" s="875" t="s">
        <v>399</v>
      </c>
      <c r="C78" s="876">
        <v>2.7210000000000001</v>
      </c>
      <c r="D78" s="877">
        <v>1.49</v>
      </c>
      <c r="E78" s="878">
        <v>1.512</v>
      </c>
      <c r="F78" s="879">
        <v>1.599</v>
      </c>
      <c r="G78" s="887"/>
      <c r="H78" s="449" t="s">
        <v>147</v>
      </c>
      <c r="I78" s="449" t="s">
        <v>147</v>
      </c>
      <c r="J78" s="1097" t="s">
        <v>736</v>
      </c>
      <c r="K78" s="449" t="s">
        <v>147</v>
      </c>
    </row>
    <row r="79" spans="1:11" s="720" customFormat="1" ht="33.75" customHeight="1">
      <c r="A79" s="1189" t="s">
        <v>838</v>
      </c>
      <c r="B79" s="875" t="s">
        <v>122</v>
      </c>
      <c r="C79" s="927"/>
      <c r="D79" s="887"/>
      <c r="E79" s="1188"/>
      <c r="F79" s="879"/>
      <c r="G79" s="887"/>
      <c r="H79" s="449" t="s">
        <v>147</v>
      </c>
      <c r="I79" s="449" t="s">
        <v>147</v>
      </c>
      <c r="J79" s="1097" t="s">
        <v>787</v>
      </c>
      <c r="K79" s="449" t="s">
        <v>147</v>
      </c>
    </row>
    <row r="80" spans="1:11" s="321" customFormat="1" ht="66" customHeight="1">
      <c r="A80" s="1111" t="s">
        <v>790</v>
      </c>
      <c r="B80" s="944" t="s">
        <v>399</v>
      </c>
      <c r="C80" s="1112"/>
      <c r="D80" s="1112"/>
      <c r="E80" s="1112"/>
      <c r="F80" s="1112"/>
      <c r="G80" s="1112"/>
      <c r="H80" s="449" t="s">
        <v>147</v>
      </c>
      <c r="I80" s="449" t="s">
        <v>147</v>
      </c>
      <c r="J80" s="1242" t="s">
        <v>788</v>
      </c>
      <c r="K80" s="449" t="s">
        <v>147</v>
      </c>
    </row>
    <row r="81" spans="1:13" s="321" customFormat="1" ht="32.15" customHeight="1">
      <c r="A81" s="1111" t="s">
        <v>791</v>
      </c>
      <c r="B81" s="944" t="s">
        <v>399</v>
      </c>
      <c r="C81" s="1112"/>
      <c r="D81" s="1112"/>
      <c r="E81" s="1112"/>
      <c r="F81" s="1112"/>
      <c r="G81" s="1112"/>
      <c r="H81" s="449" t="s">
        <v>147</v>
      </c>
      <c r="I81" s="449" t="s">
        <v>147</v>
      </c>
      <c r="J81" s="1125" t="s">
        <v>788</v>
      </c>
      <c r="K81" s="449" t="s">
        <v>147</v>
      </c>
      <c r="L81" s="1128" t="s">
        <v>789</v>
      </c>
    </row>
    <row r="82" spans="1:13" s="314" customFormat="1" ht="16" customHeight="1">
      <c r="A82" s="880" t="s">
        <v>663</v>
      </c>
      <c r="B82" s="881"/>
      <c r="C82" s="882"/>
      <c r="D82" s="883"/>
      <c r="E82" s="882"/>
      <c r="F82" s="884"/>
      <c r="G82" s="1092"/>
      <c r="H82" s="479"/>
      <c r="I82" s="1104"/>
      <c r="J82" s="1104"/>
      <c r="K82" s="1104"/>
    </row>
    <row r="83" spans="1:13" s="314" customFormat="1" ht="16" customHeight="1">
      <c r="A83" s="1456" t="s">
        <v>601</v>
      </c>
      <c r="B83" s="1456"/>
      <c r="C83" s="1456"/>
      <c r="D83" s="1456"/>
      <c r="E83" s="1456"/>
      <c r="F83" s="1456"/>
      <c r="G83" s="1456"/>
      <c r="H83" s="479"/>
      <c r="I83" s="1104"/>
      <c r="J83" s="1104"/>
      <c r="K83" s="1104"/>
    </row>
    <row r="84" spans="1:13" s="321" customFormat="1" ht="16" customHeight="1">
      <c r="A84" s="1233"/>
      <c r="B84" s="1235"/>
      <c r="C84" s="1107"/>
      <c r="D84" s="1107"/>
      <c r="E84" s="1107"/>
      <c r="F84" s="1107"/>
      <c r="G84" s="1107"/>
      <c r="H84" s="475"/>
      <c r="I84" s="475"/>
      <c r="J84" s="1125"/>
      <c r="K84" s="475"/>
    </row>
    <row r="85" spans="1:13" s="321" customFormat="1" ht="30" customHeight="1">
      <c r="A85" s="415" t="s">
        <v>780</v>
      </c>
      <c r="B85" s="415"/>
      <c r="C85" s="415"/>
      <c r="D85" s="415"/>
      <c r="E85" s="415"/>
      <c r="F85" s="415"/>
      <c r="G85" s="416"/>
      <c r="H85" s="416"/>
      <c r="I85" s="481"/>
      <c r="J85" s="1101"/>
      <c r="K85" s="1101"/>
      <c r="L85" s="1101"/>
    </row>
    <row r="86" spans="1:13" s="321" customFormat="1" ht="16" customHeight="1">
      <c r="A86" s="385"/>
      <c r="B86" s="938" t="s">
        <v>461</v>
      </c>
      <c r="C86" s="1058">
        <v>2017</v>
      </c>
      <c r="D86" s="1058">
        <v>2018</v>
      </c>
      <c r="E86" s="602">
        <v>2019</v>
      </c>
      <c r="F86" s="602">
        <v>2020</v>
      </c>
      <c r="G86" s="607">
        <v>2021</v>
      </c>
      <c r="H86" s="945">
        <v>2022</v>
      </c>
      <c r="I86" s="475"/>
      <c r="J86" s="475"/>
      <c r="K86" s="475"/>
      <c r="L86" s="475"/>
      <c r="M86" s="1128" t="s">
        <v>859</v>
      </c>
    </row>
    <row r="87" spans="1:13" s="321" customFormat="1" ht="25" customHeight="1">
      <c r="A87" s="328" t="s">
        <v>404</v>
      </c>
      <c r="B87" s="499" t="s">
        <v>405</v>
      </c>
      <c r="C87" s="634">
        <v>506.85700000000003</v>
      </c>
      <c r="D87" s="635">
        <v>290.34500000000003</v>
      </c>
      <c r="E87" s="429">
        <v>282</v>
      </c>
      <c r="F87" s="636">
        <v>260</v>
      </c>
      <c r="G87" s="671">
        <v>291</v>
      </c>
      <c r="H87" s="671"/>
      <c r="I87" s="449" t="s">
        <v>147</v>
      </c>
      <c r="J87" s="449" t="s">
        <v>147</v>
      </c>
      <c r="K87" s="1094" t="s">
        <v>746</v>
      </c>
      <c r="L87" s="449" t="s">
        <v>147</v>
      </c>
    </row>
    <row r="88" spans="1:13" s="321" customFormat="1" ht="16" customHeight="1">
      <c r="A88" s="328" t="s">
        <v>631</v>
      </c>
      <c r="B88" s="326" t="s">
        <v>122</v>
      </c>
      <c r="C88" s="636">
        <v>95.6</v>
      </c>
      <c r="D88" s="429">
        <v>97.5</v>
      </c>
      <c r="E88" s="429">
        <v>97.6</v>
      </c>
      <c r="F88" s="429">
        <v>97.7</v>
      </c>
      <c r="G88" s="663">
        <v>97.5</v>
      </c>
      <c r="H88" s="663"/>
      <c r="I88" s="449" t="s">
        <v>147</v>
      </c>
      <c r="J88" s="449" t="s">
        <v>147</v>
      </c>
      <c r="K88" s="449" t="s">
        <v>147</v>
      </c>
      <c r="L88" s="449" t="s">
        <v>147</v>
      </c>
    </row>
    <row r="89" spans="1:13" s="321" customFormat="1" ht="16" customHeight="1">
      <c r="A89" s="885" t="s">
        <v>513</v>
      </c>
      <c r="B89" s="313"/>
      <c r="C89" s="313"/>
      <c r="D89" s="313"/>
      <c r="E89" s="313"/>
      <c r="F89" s="313"/>
      <c r="G89" s="313"/>
      <c r="H89" s="313"/>
      <c r="I89" s="475"/>
      <c r="J89" s="1101"/>
      <c r="K89" s="1101"/>
      <c r="L89" s="1101"/>
    </row>
    <row r="90" spans="1:13" s="321" customFormat="1" ht="16" customHeight="1">
      <c r="A90" s="1457" t="s">
        <v>593</v>
      </c>
      <c r="B90" s="1457"/>
      <c r="C90" s="1457"/>
      <c r="D90" s="1457"/>
      <c r="E90" s="1457"/>
      <c r="F90" s="1457"/>
      <c r="G90" s="1457"/>
      <c r="H90" s="1457"/>
      <c r="I90" s="475"/>
      <c r="J90" s="1101"/>
      <c r="K90" s="1101"/>
      <c r="L90" s="1101"/>
    </row>
    <row r="91" spans="1:13" s="321" customFormat="1" ht="16" customHeight="1">
      <c r="A91" s="1457" t="s">
        <v>594</v>
      </c>
      <c r="B91" s="1457"/>
      <c r="C91" s="1457"/>
      <c r="D91" s="1457"/>
      <c r="E91" s="1457"/>
      <c r="F91" s="1457"/>
      <c r="G91" s="1457"/>
      <c r="H91" s="1457"/>
      <c r="I91" s="475"/>
      <c r="J91" s="1101"/>
      <c r="K91" s="1101"/>
      <c r="L91" s="1101"/>
    </row>
    <row r="92" spans="1:13" s="321" customFormat="1" ht="16" customHeight="1">
      <c r="A92" s="313"/>
      <c r="B92" s="313"/>
      <c r="C92" s="313"/>
      <c r="D92" s="313"/>
      <c r="E92" s="313"/>
      <c r="F92" s="313"/>
      <c r="G92" s="313"/>
      <c r="H92" s="313"/>
      <c r="I92" s="475"/>
      <c r="J92" s="1101"/>
      <c r="K92" s="1101"/>
      <c r="L92" s="1101"/>
    </row>
    <row r="93" spans="1:13" s="321" customFormat="1" ht="16" customHeight="1">
      <c r="A93" s="1244" t="s">
        <v>869</v>
      </c>
      <c r="B93" s="1235"/>
      <c r="C93" s="1107"/>
      <c r="D93" s="1107"/>
      <c r="E93" s="1107"/>
      <c r="F93" s="1107"/>
      <c r="G93" s="1107"/>
      <c r="H93" s="475"/>
      <c r="I93" s="475"/>
      <c r="J93" s="1125"/>
      <c r="K93" s="475"/>
    </row>
    <row r="94" spans="1:13" s="321" customFormat="1" ht="30" customHeight="1">
      <c r="A94" s="415" t="s">
        <v>862</v>
      </c>
      <c r="B94" s="1236"/>
      <c r="C94" s="1109"/>
      <c r="D94" s="1109"/>
      <c r="E94" s="1109"/>
      <c r="F94" s="1109"/>
      <c r="G94" s="1109"/>
      <c r="H94" s="475"/>
      <c r="I94" s="475"/>
      <c r="J94" s="1125"/>
      <c r="K94" s="475"/>
    </row>
    <row r="95" spans="1:13" s="321" customFormat="1" ht="16" customHeight="1">
      <c r="A95" s="1054" t="s">
        <v>73</v>
      </c>
      <c r="B95" s="1055" t="s">
        <v>461</v>
      </c>
      <c r="C95" s="1093">
        <v>2017</v>
      </c>
      <c r="D95" s="1054">
        <v>2019</v>
      </c>
      <c r="E95" s="1056">
        <v>2020</v>
      </c>
      <c r="F95" s="1057">
        <v>2021</v>
      </c>
      <c r="G95" s="1057">
        <v>2022</v>
      </c>
      <c r="H95" s="475"/>
      <c r="I95" s="475"/>
      <c r="J95" s="1125"/>
      <c r="K95" s="475"/>
    </row>
    <row r="96" spans="1:13" s="321" customFormat="1" ht="16" customHeight="1">
      <c r="A96" s="1220" t="s">
        <v>848</v>
      </c>
      <c r="B96" s="944" t="s">
        <v>399</v>
      </c>
      <c r="C96" s="1237">
        <v>10.45</v>
      </c>
      <c r="D96" s="390">
        <v>8.6359999999999992</v>
      </c>
      <c r="E96" s="403">
        <v>6.9470000000000001</v>
      </c>
      <c r="F96" s="1221">
        <v>5.1029999999999998</v>
      </c>
      <c r="G96" s="1057"/>
      <c r="H96" s="1097" t="s">
        <v>785</v>
      </c>
      <c r="I96" s="1097"/>
      <c r="J96" s="1097" t="s">
        <v>729</v>
      </c>
      <c r="K96" s="1097" t="s">
        <v>792</v>
      </c>
    </row>
    <row r="97" spans="1:12" s="321" customFormat="1" ht="16" customHeight="1">
      <c r="A97" s="1124" t="s">
        <v>720</v>
      </c>
      <c r="B97" s="944" t="s">
        <v>399</v>
      </c>
      <c r="C97" s="663"/>
      <c r="D97" s="663"/>
      <c r="E97" s="663"/>
      <c r="F97" s="663"/>
      <c r="G97" s="663"/>
      <c r="H97" s="1097" t="s">
        <v>785</v>
      </c>
      <c r="I97" s="449" t="s">
        <v>147</v>
      </c>
      <c r="J97" s="1097" t="s">
        <v>729</v>
      </c>
      <c r="K97" s="449" t="s">
        <v>147</v>
      </c>
    </row>
    <row r="98" spans="1:12" s="321" customFormat="1" ht="16" customHeight="1">
      <c r="A98" s="1124" t="s">
        <v>725</v>
      </c>
      <c r="B98" s="944" t="s">
        <v>399</v>
      </c>
      <c r="C98" s="663"/>
      <c r="D98" s="663"/>
      <c r="E98" s="663"/>
      <c r="F98" s="663"/>
      <c r="G98" s="663"/>
      <c r="H98" s="1097" t="s">
        <v>785</v>
      </c>
      <c r="I98" s="449" t="s">
        <v>147</v>
      </c>
      <c r="J98" s="1097" t="s">
        <v>729</v>
      </c>
      <c r="K98" s="449" t="s">
        <v>147</v>
      </c>
    </row>
    <row r="99" spans="1:12" s="321" customFormat="1" ht="16" customHeight="1">
      <c r="A99" s="1124" t="s">
        <v>775</v>
      </c>
      <c r="B99" s="944" t="s">
        <v>399</v>
      </c>
      <c r="C99" s="663"/>
      <c r="D99" s="663"/>
      <c r="E99" s="663"/>
      <c r="F99" s="663"/>
      <c r="G99" s="663"/>
      <c r="H99" s="1097" t="s">
        <v>785</v>
      </c>
      <c r="I99" s="449" t="s">
        <v>147</v>
      </c>
      <c r="J99" s="1097" t="s">
        <v>729</v>
      </c>
      <c r="K99" s="449" t="s">
        <v>147</v>
      </c>
      <c r="L99" s="1240" t="s">
        <v>852</v>
      </c>
    </row>
    <row r="100" spans="1:12" s="321" customFormat="1" ht="16" customHeight="1">
      <c r="A100" s="1124" t="s">
        <v>768</v>
      </c>
      <c r="B100" s="944" t="s">
        <v>399</v>
      </c>
      <c r="C100" s="663"/>
      <c r="D100" s="663"/>
      <c r="E100" s="663"/>
      <c r="F100" s="663"/>
      <c r="G100" s="663"/>
      <c r="H100" s="1097" t="s">
        <v>785</v>
      </c>
      <c r="I100" s="449" t="s">
        <v>147</v>
      </c>
      <c r="J100" s="1097" t="s">
        <v>729</v>
      </c>
      <c r="K100" s="449" t="s">
        <v>147</v>
      </c>
      <c r="L100" s="1240" t="s">
        <v>852</v>
      </c>
    </row>
    <row r="101" spans="1:12" s="321" customFormat="1" ht="31" customHeight="1">
      <c r="A101" s="1227" t="s">
        <v>850</v>
      </c>
      <c r="B101" s="1183"/>
      <c r="C101" s="1112"/>
      <c r="D101" s="1112"/>
      <c r="E101" s="1112"/>
      <c r="F101" s="1112"/>
      <c r="G101" s="1112"/>
      <c r="H101" s="475"/>
      <c r="I101" s="475"/>
      <c r="J101" s="1125"/>
      <c r="K101" s="475"/>
    </row>
    <row r="102" spans="1:12" s="321" customFormat="1" ht="16" customHeight="1">
      <c r="A102" s="1238" t="s">
        <v>608</v>
      </c>
      <c r="B102" s="489" t="s">
        <v>399</v>
      </c>
      <c r="C102" s="725">
        <v>7.8823041201942186</v>
      </c>
      <c r="D102" s="725">
        <v>6.181163414594006</v>
      </c>
      <c r="E102" s="726">
        <v>4.7122641841530006</v>
      </c>
      <c r="F102" s="887">
        <v>3.1773310000000001</v>
      </c>
      <c r="G102" s="1112"/>
      <c r="H102" s="1097" t="s">
        <v>785</v>
      </c>
      <c r="I102" s="449" t="s">
        <v>147</v>
      </c>
      <c r="J102" s="1097" t="s">
        <v>730</v>
      </c>
      <c r="K102" s="1097" t="s">
        <v>792</v>
      </c>
    </row>
    <row r="103" spans="1:12" s="321" customFormat="1" ht="34" customHeight="1">
      <c r="A103" s="1238" t="s">
        <v>849</v>
      </c>
      <c r="B103" s="489" t="s">
        <v>399</v>
      </c>
      <c r="C103" s="729">
        <v>1.33524367370528</v>
      </c>
      <c r="D103" s="729">
        <v>1.2234055471277578</v>
      </c>
      <c r="E103" s="730">
        <v>1.07751360298175</v>
      </c>
      <c r="F103" s="887">
        <v>0.99133800000000005</v>
      </c>
      <c r="G103" s="1112"/>
      <c r="H103" s="1097" t="s">
        <v>785</v>
      </c>
      <c r="I103" s="449" t="s">
        <v>147</v>
      </c>
      <c r="J103" s="1097" t="s">
        <v>730</v>
      </c>
      <c r="K103" s="1097" t="s">
        <v>792</v>
      </c>
    </row>
    <row r="104" spans="1:12" s="321" customFormat="1" ht="16" customHeight="1">
      <c r="A104" s="1238" t="s">
        <v>598</v>
      </c>
      <c r="B104" s="489" t="s">
        <v>399</v>
      </c>
      <c r="C104" s="725">
        <v>0.158673957803</v>
      </c>
      <c r="D104" s="725">
        <v>0.13215054998</v>
      </c>
      <c r="E104" s="726">
        <v>0.20915705272900001</v>
      </c>
      <c r="F104" s="887">
        <v>0.18233199999999999</v>
      </c>
      <c r="G104" s="887"/>
      <c r="H104" s="1097" t="s">
        <v>785</v>
      </c>
      <c r="I104" s="1097"/>
      <c r="J104" s="1097" t="s">
        <v>730</v>
      </c>
      <c r="K104" s="1097" t="s">
        <v>792</v>
      </c>
    </row>
    <row r="105" spans="1:12" s="321" customFormat="1" ht="16" customHeight="1">
      <c r="A105" s="1238" t="s">
        <v>438</v>
      </c>
      <c r="B105" s="489" t="s">
        <v>399</v>
      </c>
      <c r="C105" s="725">
        <v>4.6352726536560002E-2</v>
      </c>
      <c r="D105" s="725">
        <v>5.2110428470735999E-2</v>
      </c>
      <c r="E105" s="726">
        <v>3.3224716485E-2</v>
      </c>
      <c r="F105" s="887">
        <v>2.5564E-2</v>
      </c>
      <c r="G105" s="887"/>
      <c r="H105" s="1097" t="s">
        <v>785</v>
      </c>
      <c r="I105" s="449" t="s">
        <v>147</v>
      </c>
      <c r="J105" s="1097" t="s">
        <v>730</v>
      </c>
      <c r="K105" s="1097" t="s">
        <v>792</v>
      </c>
    </row>
    <row r="106" spans="1:12" s="321" customFormat="1" ht="16" customHeight="1">
      <c r="A106" s="1238" t="s">
        <v>715</v>
      </c>
      <c r="B106" s="1180" t="s">
        <v>399</v>
      </c>
      <c r="C106" s="1167">
        <v>5.66694255785E-2</v>
      </c>
      <c r="D106" s="1167">
        <v>9.9787112874249989E-2</v>
      </c>
      <c r="E106" s="1167">
        <v>0.13414784592137</v>
      </c>
      <c r="F106" s="887">
        <v>9.7799999999999998E-2</v>
      </c>
      <c r="G106" s="887"/>
      <c r="H106" s="1097" t="s">
        <v>785</v>
      </c>
      <c r="I106" s="449" t="s">
        <v>147</v>
      </c>
      <c r="J106" s="1097" t="s">
        <v>730</v>
      </c>
      <c r="K106" s="1097" t="s">
        <v>792</v>
      </c>
    </row>
    <row r="107" spans="1:12" s="321" customFormat="1" ht="16" customHeight="1">
      <c r="A107" s="1226" t="s">
        <v>851</v>
      </c>
      <c r="B107" s="1183"/>
      <c r="C107" s="1167"/>
      <c r="D107" s="1167"/>
      <c r="E107" s="1167"/>
      <c r="F107" s="1167"/>
      <c r="G107" s="1167"/>
      <c r="H107" s="475"/>
      <c r="I107" s="475"/>
      <c r="J107" s="1125"/>
      <c r="K107" s="475"/>
    </row>
    <row r="108" spans="1:12" s="321" customFormat="1" ht="16" customHeight="1">
      <c r="A108" s="1225" t="s">
        <v>14</v>
      </c>
      <c r="B108" s="489" t="s">
        <v>399</v>
      </c>
      <c r="C108" s="1167">
        <v>9.4789999999999992</v>
      </c>
      <c r="D108" s="1167">
        <v>7.6890000000000001</v>
      </c>
      <c r="E108" s="1167">
        <v>6.1660000000000004</v>
      </c>
      <c r="F108" s="1167">
        <v>4.4740000000000002</v>
      </c>
      <c r="G108" s="1167"/>
      <c r="H108" s="1097" t="s">
        <v>785</v>
      </c>
      <c r="I108" s="449" t="s">
        <v>147</v>
      </c>
      <c r="J108" s="1097" t="s">
        <v>729</v>
      </c>
      <c r="K108" s="1097" t="s">
        <v>792</v>
      </c>
    </row>
    <row r="109" spans="1:12" s="321" customFormat="1" ht="16" customHeight="1">
      <c r="A109" s="497" t="s">
        <v>12</v>
      </c>
      <c r="B109" s="489" t="s">
        <v>399</v>
      </c>
      <c r="C109" s="1167">
        <v>0.97</v>
      </c>
      <c r="D109" s="1167">
        <v>0.94799999999999995</v>
      </c>
      <c r="E109" s="1167">
        <v>0.78100000000000003</v>
      </c>
      <c r="F109" s="1167">
        <v>0.628</v>
      </c>
      <c r="G109" s="1167"/>
      <c r="H109" s="1097" t="s">
        <v>785</v>
      </c>
      <c r="I109" s="449" t="s">
        <v>147</v>
      </c>
      <c r="J109" s="1097" t="s">
        <v>729</v>
      </c>
      <c r="K109" s="1097" t="s">
        <v>792</v>
      </c>
    </row>
    <row r="110" spans="1:12" s="321" customFormat="1" ht="16" customHeight="1">
      <c r="A110" s="1241"/>
      <c r="B110" s="480"/>
      <c r="C110" s="739"/>
      <c r="D110" s="739"/>
      <c r="E110" s="739"/>
      <c r="F110" s="739"/>
      <c r="G110" s="739"/>
      <c r="H110" s="1097"/>
      <c r="I110" s="449"/>
      <c r="J110" s="1097"/>
      <c r="K110" s="1097"/>
    </row>
    <row r="111" spans="1:12" s="720" customFormat="1" ht="16" customHeight="1">
      <c r="A111" s="1448" t="s">
        <v>763</v>
      </c>
      <c r="B111" s="1448"/>
      <c r="C111" s="1448"/>
      <c r="D111" s="1448"/>
      <c r="E111" s="1448"/>
      <c r="F111" s="1448"/>
      <c r="G111" s="1448"/>
      <c r="H111" s="476"/>
      <c r="I111" s="476"/>
      <c r="J111" s="476"/>
      <c r="K111" s="476"/>
      <c r="L111" s="1113" t="s">
        <v>718</v>
      </c>
    </row>
    <row r="112" spans="1:12" s="720" customFormat="1" ht="41.15" customHeight="1">
      <c r="A112" s="1448" t="s">
        <v>772</v>
      </c>
      <c r="B112" s="1448"/>
      <c r="C112" s="1448"/>
      <c r="D112" s="1448"/>
      <c r="E112" s="1448"/>
      <c r="F112" s="1448"/>
      <c r="G112" s="1448"/>
      <c r="H112" s="476"/>
      <c r="I112" s="476"/>
      <c r="J112" s="476"/>
      <c r="K112" s="476"/>
      <c r="L112" s="1113"/>
    </row>
    <row r="113" spans="1:12" s="321" customFormat="1" ht="16" customHeight="1">
      <c r="A113" s="1239"/>
      <c r="B113" s="1235"/>
      <c r="C113" s="1107"/>
      <c r="D113" s="1107"/>
      <c r="E113" s="1107"/>
      <c r="F113" s="1107"/>
      <c r="G113" s="1107"/>
      <c r="H113" s="475"/>
      <c r="I113" s="475"/>
      <c r="J113" s="1125"/>
      <c r="K113" s="475"/>
    </row>
    <row r="114" spans="1:12" s="321" customFormat="1" ht="35.15" customHeight="1">
      <c r="A114" s="1452" t="s">
        <v>676</v>
      </c>
      <c r="B114" s="1453"/>
      <c r="C114" s="1453"/>
      <c r="D114" s="1453"/>
      <c r="E114" s="1453"/>
      <c r="F114" s="1453"/>
      <c r="G114" s="1453"/>
      <c r="H114"/>
      <c r="I114" s="475"/>
      <c r="J114" s="1101"/>
      <c r="K114" s="1101"/>
      <c r="L114" s="1101"/>
    </row>
    <row r="115" spans="1:12" s="321" customFormat="1" ht="16" customHeight="1">
      <c r="A115" s="385"/>
      <c r="B115" s="938" t="s">
        <v>461</v>
      </c>
      <c r="C115" s="1058"/>
      <c r="D115" s="1058"/>
      <c r="E115" s="602">
        <v>2020</v>
      </c>
      <c r="F115" s="607">
        <v>2021</v>
      </c>
      <c r="G115" s="607">
        <v>2022</v>
      </c>
      <c r="J115" s="475"/>
      <c r="K115" s="475"/>
      <c r="L115" s="475"/>
    </row>
    <row r="116" spans="1:12" s="321" customFormat="1" ht="16" customHeight="1">
      <c r="A116" s="941" t="s">
        <v>668</v>
      </c>
      <c r="B116" s="927" t="s">
        <v>669</v>
      </c>
      <c r="D116" s="942"/>
      <c r="E116" s="942">
        <v>334411</v>
      </c>
      <c r="F116" s="942">
        <v>436435</v>
      </c>
      <c r="G116" s="942"/>
      <c r="H116" s="1176" t="s">
        <v>697</v>
      </c>
      <c r="I116" s="449" t="s">
        <v>147</v>
      </c>
      <c r="J116" s="1097" t="s">
        <v>737</v>
      </c>
      <c r="K116" s="449" t="s">
        <v>147</v>
      </c>
    </row>
    <row r="117" spans="1:12" s="321" customFormat="1" ht="16" customHeight="1">
      <c r="A117" s="941" t="s">
        <v>670</v>
      </c>
      <c r="B117" s="927" t="s">
        <v>669</v>
      </c>
      <c r="C117" s="943"/>
      <c r="D117" s="942"/>
      <c r="E117" s="942">
        <v>5573</v>
      </c>
      <c r="F117" s="942">
        <v>6372</v>
      </c>
      <c r="G117" s="942"/>
      <c r="H117" s="1190" t="s">
        <v>794</v>
      </c>
      <c r="I117" s="449" t="s">
        <v>147</v>
      </c>
      <c r="J117" s="1097" t="s">
        <v>737</v>
      </c>
      <c r="K117" s="449" t="s">
        <v>147</v>
      </c>
    </row>
    <row r="118" spans="1:12" s="321" customFormat="1" ht="16" customHeight="1">
      <c r="A118" s="928" t="s">
        <v>290</v>
      </c>
      <c r="B118" s="313"/>
      <c r="C118" s="313"/>
      <c r="D118" s="313"/>
      <c r="E118" s="313"/>
      <c r="F118" s="313"/>
      <c r="G118" s="313"/>
      <c r="H118" s="313"/>
      <c r="I118" s="475"/>
      <c r="J118" s="1101"/>
      <c r="K118" s="1101"/>
      <c r="L118" s="1101"/>
    </row>
    <row r="119" spans="1:12" s="321" customFormat="1" ht="44.15" customHeight="1">
      <c r="A119" s="1455" t="s">
        <v>686</v>
      </c>
      <c r="B119" s="1455"/>
      <c r="C119" s="1455"/>
      <c r="D119" s="1455"/>
      <c r="E119" s="1455"/>
      <c r="F119" s="1455"/>
      <c r="G119" s="1455"/>
      <c r="H119" s="1455"/>
      <c r="I119" s="475"/>
      <c r="J119" s="1101"/>
      <c r="K119" s="1101"/>
      <c r="L119" s="1101"/>
    </row>
    <row r="122" spans="1:12">
      <c r="A122" s="928" t="s">
        <v>860</v>
      </c>
    </row>
    <row r="123" spans="1:12">
      <c r="A123" s="1127" t="s">
        <v>734</v>
      </c>
    </row>
    <row r="124" spans="1:12">
      <c r="A124" s="1126" t="s">
        <v>733</v>
      </c>
    </row>
    <row r="125" spans="1:12">
      <c r="A125" s="1126" t="s">
        <v>735</v>
      </c>
    </row>
  </sheetData>
  <mergeCells count="11">
    <mergeCell ref="A114:G114"/>
    <mergeCell ref="A119:H119"/>
    <mergeCell ref="A44:G44"/>
    <mergeCell ref="A83:G83"/>
    <mergeCell ref="A12:G12"/>
    <mergeCell ref="A111:G111"/>
    <mergeCell ref="A112:G112"/>
    <mergeCell ref="A45:G45"/>
    <mergeCell ref="A20:G20"/>
    <mergeCell ref="A90:H90"/>
    <mergeCell ref="A91:H91"/>
  </mergeCells>
  <hyperlinks>
    <hyperlink ref="A2" location="Климат!A7" display="Валовые и удельные выбросы ПГ (Охваты 1 + 2) по Группе &quot;ЛУКОЙЛ&quot;" xr:uid="{00000000-0004-0000-0200-000000000000}"/>
    <hyperlink ref="A3" location="Климат!A22" display="Выбросы ПГ (Охват 1)" xr:uid="{00000000-0004-0000-0200-000001000000}"/>
    <hyperlink ref="A4" location="Климат!A93" display="Выбросы ПГ (Охват 2)" xr:uid="{00000000-0004-0000-0200-000002000000}"/>
  </hyperlinks>
  <pageMargins left="0.7" right="0.7" top="0.75" bottom="0.75" header="0.3" footer="0.3"/>
  <pageSetup paperSize="9" scale="41" fitToWidth="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tabSelected="1" zoomScale="90" zoomScaleNormal="90" zoomScaleSheetLayoutView="80" workbookViewId="0">
      <selection activeCell="N41" sqref="N41"/>
    </sheetView>
  </sheetViews>
  <sheetFormatPr defaultColWidth="10.5" defaultRowHeight="14.5"/>
  <cols>
    <col min="1" max="1" width="39.58203125" style="313" customWidth="1"/>
    <col min="2" max="2" width="15.83203125" style="313" customWidth="1"/>
    <col min="3" max="7" width="10.83203125" style="313" customWidth="1"/>
    <col min="8" max="8" width="8.83203125" style="475" customWidth="1"/>
    <col min="9" max="9" width="10" style="1101" customWidth="1"/>
    <col min="10" max="11" width="8.83203125" style="1101" customWidth="1"/>
    <col min="12" max="16384" width="10.5" style="313"/>
  </cols>
  <sheetData>
    <row r="1" spans="1:13" ht="21.75" customHeight="1">
      <c r="A1" s="1409" t="s">
        <v>639</v>
      </c>
      <c r="B1" s="720"/>
      <c r="C1" s="720"/>
      <c r="D1" s="720"/>
      <c r="E1" s="720"/>
      <c r="F1" s="720"/>
      <c r="G1" s="720"/>
      <c r="H1" s="476"/>
      <c r="M1" s="1108"/>
    </row>
    <row r="2" spans="1:13" ht="16" customHeight="1">
      <c r="A2" s="1249" t="s">
        <v>1030</v>
      </c>
      <c r="B2" s="720"/>
      <c r="C2" s="720"/>
      <c r="D2" s="720"/>
      <c r="E2" s="1270"/>
      <c r="F2" s="1271"/>
      <c r="G2" s="1271"/>
      <c r="H2" s="476"/>
      <c r="M2" s="1108"/>
    </row>
    <row r="3" spans="1:13" ht="16" customHeight="1">
      <c r="A3" s="1249" t="s">
        <v>1033</v>
      </c>
      <c r="B3" s="720"/>
      <c r="C3" s="720"/>
      <c r="D3" s="720"/>
      <c r="E3" s="1270"/>
      <c r="F3" s="720"/>
      <c r="G3" s="720"/>
      <c r="H3" s="476"/>
      <c r="M3" s="1108"/>
    </row>
    <row r="4" spans="1:13" ht="16" customHeight="1">
      <c r="A4" s="1249" t="s">
        <v>1032</v>
      </c>
      <c r="B4" s="720"/>
      <c r="C4" s="720"/>
      <c r="D4" s="720"/>
      <c r="E4" s="720"/>
      <c r="F4" s="720"/>
      <c r="G4" s="720"/>
      <c r="H4" s="476"/>
      <c r="M4" s="1108"/>
    </row>
    <row r="5" spans="1:13" ht="16" customHeight="1">
      <c r="A5" s="1249" t="s">
        <v>873</v>
      </c>
      <c r="B5" s="720"/>
      <c r="C5" s="720"/>
      <c r="D5" s="720"/>
      <c r="E5" s="720"/>
      <c r="F5" s="720"/>
      <c r="G5" s="720"/>
      <c r="H5" s="476"/>
      <c r="M5" s="1108"/>
    </row>
    <row r="6" spans="1:13" ht="16" customHeight="1">
      <c r="A6" s="1249"/>
      <c r="B6" s="720"/>
      <c r="C6" s="720"/>
      <c r="D6" s="720"/>
      <c r="E6" s="720"/>
      <c r="F6" s="720"/>
      <c r="G6" s="720"/>
      <c r="H6" s="476"/>
      <c r="M6" s="1108"/>
    </row>
    <row r="7" spans="1:13" ht="16" customHeight="1">
      <c r="A7" s="1408" t="s">
        <v>1029</v>
      </c>
      <c r="B7" s="720"/>
      <c r="C7" s="720"/>
      <c r="D7" s="720"/>
      <c r="E7" s="720"/>
      <c r="F7" s="720"/>
      <c r="G7" s="720"/>
      <c r="H7" s="476"/>
      <c r="M7" s="1108"/>
    </row>
    <row r="8" spans="1:13" ht="16" customHeight="1">
      <c r="A8" s="1246" t="s">
        <v>1030</v>
      </c>
      <c r="B8" s="720"/>
      <c r="C8" s="720"/>
      <c r="D8" s="720"/>
      <c r="E8" s="720"/>
      <c r="F8" s="720"/>
      <c r="G8" s="720"/>
      <c r="H8" s="476"/>
      <c r="M8" s="1108"/>
    </row>
    <row r="9" spans="1:13" ht="35.15" customHeight="1">
      <c r="A9" s="415" t="s">
        <v>845</v>
      </c>
      <c r="B9" s="965"/>
      <c r="C9" s="965"/>
      <c r="D9" s="965"/>
      <c r="E9" s="965"/>
      <c r="F9" s="965"/>
      <c r="G9" s="965"/>
      <c r="H9" s="1288" t="s">
        <v>929</v>
      </c>
      <c r="M9" s="1108"/>
    </row>
    <row r="10" spans="1:13" ht="28" customHeight="1">
      <c r="A10" s="1054" t="s">
        <v>73</v>
      </c>
      <c r="B10" s="1055" t="s">
        <v>461</v>
      </c>
      <c r="C10" s="1093">
        <v>2017</v>
      </c>
      <c r="D10" s="1054">
        <v>2019</v>
      </c>
      <c r="E10" s="1056">
        <v>2020</v>
      </c>
      <c r="F10" s="1057">
        <v>2021</v>
      </c>
      <c r="G10" s="1057">
        <v>2022</v>
      </c>
      <c r="H10" s="474" t="s">
        <v>688</v>
      </c>
      <c r="I10" s="474" t="s">
        <v>690</v>
      </c>
      <c r="J10" s="474" t="s">
        <v>694</v>
      </c>
      <c r="K10" s="474" t="s">
        <v>714</v>
      </c>
      <c r="M10" s="1108"/>
    </row>
    <row r="11" spans="1:13" ht="16" customHeight="1">
      <c r="A11" s="1410" t="s">
        <v>846</v>
      </c>
      <c r="B11" s="489" t="s">
        <v>1062</v>
      </c>
      <c r="C11" s="1228">
        <v>50.896999999999998</v>
      </c>
      <c r="D11" s="1228">
        <v>48.433</v>
      </c>
      <c r="E11" s="1228">
        <v>43.651000000000003</v>
      </c>
      <c r="F11" s="1378">
        <f>F27+F61</f>
        <v>41.491179000000002</v>
      </c>
      <c r="G11" s="1378">
        <v>46.887</v>
      </c>
      <c r="H11" s="476"/>
      <c r="M11" s="1108"/>
    </row>
    <row r="12" spans="1:13" ht="21.75" customHeight="1">
      <c r="A12" s="738" t="s">
        <v>290</v>
      </c>
      <c r="B12" s="480"/>
      <c r="C12" s="739"/>
      <c r="D12" s="739"/>
      <c r="E12" s="739"/>
      <c r="F12" s="720"/>
      <c r="G12" s="720"/>
      <c r="H12" s="1377"/>
      <c r="I12" s="1379"/>
      <c r="M12" s="1108"/>
    </row>
    <row r="13" spans="1:13" ht="84" customHeight="1">
      <c r="A13" s="1463" t="s">
        <v>1028</v>
      </c>
      <c r="B13" s="1463"/>
      <c r="C13" s="1463"/>
      <c r="D13" s="1463"/>
      <c r="E13" s="1463"/>
      <c r="F13" s="1463"/>
      <c r="G13" s="1463"/>
      <c r="H13" s="476"/>
      <c r="I13" s="1431"/>
      <c r="M13" s="1108"/>
    </row>
    <row r="14" spans="1:13" ht="16" customHeight="1">
      <c r="A14" s="1307"/>
      <c r="B14" s="1307"/>
      <c r="C14" s="1307"/>
      <c r="D14" s="1307"/>
      <c r="E14" s="1307"/>
      <c r="F14" s="1307"/>
      <c r="G14" s="1307"/>
      <c r="H14" s="476"/>
      <c r="M14" s="1108"/>
    </row>
    <row r="15" spans="1:13" ht="35.15" customHeight="1">
      <c r="A15" s="415" t="s">
        <v>633</v>
      </c>
      <c r="B15" s="415"/>
      <c r="C15" s="415"/>
      <c r="D15" s="415"/>
      <c r="E15" s="415"/>
      <c r="F15" s="416"/>
      <c r="G15" s="416"/>
      <c r="H15" s="313"/>
      <c r="M15" s="1108"/>
    </row>
    <row r="16" spans="1:13" s="321" customFormat="1">
      <c r="A16" s="1054" t="s">
        <v>73</v>
      </c>
      <c r="B16" s="938" t="s">
        <v>461</v>
      </c>
      <c r="C16" s="1401">
        <v>2017</v>
      </c>
      <c r="D16" s="938">
        <v>2019</v>
      </c>
      <c r="E16" s="938">
        <v>2020</v>
      </c>
      <c r="F16" s="939">
        <v>2021</v>
      </c>
      <c r="G16" s="945">
        <v>2022</v>
      </c>
      <c r="H16" s="439"/>
      <c r="I16" s="475"/>
      <c r="J16" s="1103"/>
      <c r="K16" s="1097"/>
    </row>
    <row r="17" spans="1:13" s="321" customFormat="1" ht="30" customHeight="1">
      <c r="A17" s="931" t="s">
        <v>609</v>
      </c>
      <c r="B17" s="505" t="s">
        <v>1063</v>
      </c>
      <c r="C17" s="505">
        <v>23.954000000000001</v>
      </c>
      <c r="D17" s="505">
        <v>21.009</v>
      </c>
      <c r="E17" s="505">
        <v>21.622</v>
      </c>
      <c r="F17" s="932">
        <v>19.321000000000002</v>
      </c>
      <c r="G17" s="932">
        <v>22.125</v>
      </c>
      <c r="H17" s="1097" t="s">
        <v>726</v>
      </c>
      <c r="I17" s="449"/>
      <c r="J17" s="1097" t="s">
        <v>731</v>
      </c>
      <c r="K17" s="1097" t="s">
        <v>417</v>
      </c>
    </row>
    <row r="18" spans="1:13" s="321" customFormat="1" ht="16" customHeight="1">
      <c r="A18" s="931"/>
      <c r="B18" s="505" t="s">
        <v>1064</v>
      </c>
      <c r="C18" s="505">
        <v>4.008</v>
      </c>
      <c r="D18" s="505">
        <v>3.585</v>
      </c>
      <c r="E18" s="933">
        <v>3.69</v>
      </c>
      <c r="F18" s="932">
        <v>3.2970000000000002</v>
      </c>
      <c r="G18" s="932">
        <v>3.7759999999999998</v>
      </c>
      <c r="H18" s="1097" t="s">
        <v>726</v>
      </c>
      <c r="I18" s="449"/>
      <c r="J18" s="1097" t="s">
        <v>731</v>
      </c>
      <c r="K18" s="475"/>
    </row>
    <row r="19" spans="1:13" s="321" customFormat="1" ht="46" customHeight="1">
      <c r="A19" s="931" t="s">
        <v>541</v>
      </c>
      <c r="B19" s="382" t="s">
        <v>1065</v>
      </c>
      <c r="C19" s="382">
        <v>0.29299999999999998</v>
      </c>
      <c r="D19" s="382">
        <v>0.29099999999999998</v>
      </c>
      <c r="E19" s="691">
        <v>0.30499999999999999</v>
      </c>
      <c r="F19" s="932">
        <v>0.27600000000000002</v>
      </c>
      <c r="G19" s="932">
        <v>0.30199999999999999</v>
      </c>
      <c r="H19" s="1097" t="s">
        <v>726</v>
      </c>
      <c r="I19" s="449"/>
      <c r="J19" s="1097" t="s">
        <v>731</v>
      </c>
      <c r="K19" s="1097" t="s">
        <v>417</v>
      </c>
    </row>
    <row r="20" spans="1:13" s="321" customFormat="1" ht="59.15" customHeight="1">
      <c r="A20" s="934" t="s">
        <v>441</v>
      </c>
      <c r="B20" s="382" t="s">
        <v>1066</v>
      </c>
      <c r="C20" s="935">
        <v>0.34</v>
      </c>
      <c r="D20" s="382">
        <v>0.32800000000000001</v>
      </c>
      <c r="E20" s="935">
        <v>0.35</v>
      </c>
      <c r="F20" s="936">
        <v>0.33900000000000002</v>
      </c>
      <c r="G20" s="936">
        <v>0.32700000000000001</v>
      </c>
      <c r="H20" s="1097" t="s">
        <v>726</v>
      </c>
      <c r="I20" s="449"/>
      <c r="J20" s="1097" t="s">
        <v>731</v>
      </c>
      <c r="K20" s="1097" t="s">
        <v>417</v>
      </c>
    </row>
    <row r="21" spans="1:13" ht="16" customHeight="1">
      <c r="A21" s="885" t="s">
        <v>513</v>
      </c>
      <c r="B21" s="529"/>
      <c r="C21" s="529"/>
      <c r="D21" s="529"/>
      <c r="E21" s="529"/>
      <c r="F21" s="560"/>
      <c r="G21" s="1091"/>
    </row>
    <row r="22" spans="1:13" ht="54" customHeight="1">
      <c r="A22" s="1464" t="s">
        <v>1072</v>
      </c>
      <c r="B22" s="1464"/>
      <c r="C22" s="1464"/>
      <c r="D22" s="1464"/>
      <c r="E22" s="1464"/>
      <c r="F22" s="1464"/>
      <c r="G22" s="1464"/>
    </row>
    <row r="23" spans="1:13" ht="16" customHeight="1">
      <c r="B23" s="1243"/>
      <c r="C23" s="1243"/>
      <c r="D23" s="1243"/>
      <c r="E23" s="1243"/>
      <c r="F23" s="1243"/>
      <c r="G23" s="1243"/>
      <c r="J23" s="1432"/>
    </row>
    <row r="24" spans="1:13" ht="16" customHeight="1">
      <c r="A24" s="1244" t="s">
        <v>1031</v>
      </c>
      <c r="B24" s="1215"/>
      <c r="C24" s="1215"/>
      <c r="D24" s="1215"/>
      <c r="E24" s="1215"/>
      <c r="F24" s="1215"/>
      <c r="G24" s="1215"/>
      <c r="H24" s="476"/>
      <c r="M24" s="1108"/>
    </row>
    <row r="25" spans="1:13" ht="35.15" customHeight="1">
      <c r="A25" s="415" t="s">
        <v>861</v>
      </c>
      <c r="B25" s="964"/>
      <c r="C25" s="964"/>
      <c r="D25" s="964"/>
      <c r="E25" s="964"/>
      <c r="F25" s="965"/>
      <c r="G25" s="965"/>
      <c r="H25" s="461"/>
      <c r="M25" s="1108"/>
    </row>
    <row r="26" spans="1:13" s="720" customFormat="1" ht="28" customHeight="1">
      <c r="A26" s="1054" t="s">
        <v>73</v>
      </c>
      <c r="B26" s="1055" t="s">
        <v>461</v>
      </c>
      <c r="C26" s="1093">
        <v>2017</v>
      </c>
      <c r="D26" s="1054">
        <v>2019</v>
      </c>
      <c r="E26" s="1056">
        <v>2020</v>
      </c>
      <c r="F26" s="1057">
        <v>2021</v>
      </c>
      <c r="G26" s="1057">
        <v>2022</v>
      </c>
    </row>
    <row r="27" spans="1:13" s="720" customFormat="1" ht="38.25" customHeight="1">
      <c r="A27" s="1220" t="s">
        <v>840</v>
      </c>
      <c r="B27" s="944" t="s">
        <v>1068</v>
      </c>
      <c r="C27" s="390">
        <v>40.448</v>
      </c>
      <c r="D27" s="390">
        <v>39.795999999999999</v>
      </c>
      <c r="E27" s="403">
        <v>36.704999999999998</v>
      </c>
      <c r="F27" s="1221">
        <f>F28+F29+F31+F32</f>
        <v>36.388283000000001</v>
      </c>
      <c r="G27" s="1372">
        <v>41.201999999999998</v>
      </c>
      <c r="H27" s="1097" t="s">
        <v>738</v>
      </c>
      <c r="I27" s="1097" t="s">
        <v>1005</v>
      </c>
      <c r="J27" s="1097" t="s">
        <v>728</v>
      </c>
      <c r="K27" s="1094" t="s">
        <v>741</v>
      </c>
      <c r="M27" s="1113"/>
    </row>
    <row r="28" spans="1:13" s="720" customFormat="1" ht="25.5" customHeight="1">
      <c r="A28" s="1433" t="s">
        <v>1067</v>
      </c>
      <c r="B28" s="944" t="s">
        <v>1068</v>
      </c>
      <c r="C28" s="429">
        <v>39.024000000000001</v>
      </c>
      <c r="D28" s="429">
        <v>38.999000000000002</v>
      </c>
      <c r="E28" s="429">
        <v>35.764000000000003</v>
      </c>
      <c r="F28" s="862">
        <v>35.160240000000002</v>
      </c>
      <c r="G28" s="862">
        <v>40.606000000000002</v>
      </c>
      <c r="H28" s="1097" t="s">
        <v>738</v>
      </c>
      <c r="I28" s="449"/>
      <c r="J28" s="1097" t="s">
        <v>728</v>
      </c>
      <c r="K28" s="449"/>
    </row>
    <row r="29" spans="1:13" s="720" customFormat="1" ht="16" customHeight="1">
      <c r="A29" s="436" t="s">
        <v>766</v>
      </c>
      <c r="B29" s="944" t="s">
        <v>1068</v>
      </c>
      <c r="C29" s="429">
        <v>1.3959999999999999</v>
      </c>
      <c r="D29" s="429">
        <v>0.77200000000000002</v>
      </c>
      <c r="E29" s="429">
        <v>0.91600000000000004</v>
      </c>
      <c r="F29" s="862">
        <v>1.19339</v>
      </c>
      <c r="G29" s="862">
        <v>0.56699999999999995</v>
      </c>
      <c r="H29" s="1097" t="s">
        <v>738</v>
      </c>
      <c r="I29" s="449"/>
      <c r="J29" s="1097" t="s">
        <v>728</v>
      </c>
      <c r="K29" s="449"/>
    </row>
    <row r="30" spans="1:13" s="720" customFormat="1" ht="26.15" customHeight="1">
      <c r="A30" s="436" t="s">
        <v>590</v>
      </c>
      <c r="B30" s="1224" t="s">
        <v>122</v>
      </c>
      <c r="C30" s="1414">
        <v>3.5</v>
      </c>
      <c r="D30" s="1223">
        <v>1.9</v>
      </c>
      <c r="E30" s="1219">
        <v>2.5</v>
      </c>
      <c r="F30" s="1223">
        <v>3.3</v>
      </c>
      <c r="G30" s="886">
        <v>1.4</v>
      </c>
      <c r="H30" s="474"/>
      <c r="I30" s="474"/>
      <c r="J30" s="474"/>
      <c r="K30" s="474"/>
    </row>
    <row r="31" spans="1:13" s="720" customFormat="1" ht="16" customHeight="1">
      <c r="A31" s="436" t="s">
        <v>767</v>
      </c>
      <c r="B31" s="944" t="s">
        <v>1068</v>
      </c>
      <c r="C31" s="429">
        <v>2.8000000000000001E-2</v>
      </c>
      <c r="D31" s="429">
        <v>2.5000000000000001E-2</v>
      </c>
      <c r="E31" s="429">
        <v>2.4E-2</v>
      </c>
      <c r="F31" s="862">
        <v>3.4653000000000003E-2</v>
      </c>
      <c r="G31" s="862">
        <v>2.8000000000000001E-2</v>
      </c>
      <c r="H31" s="1097" t="s">
        <v>738</v>
      </c>
      <c r="I31" s="449"/>
      <c r="J31" s="1097" t="s">
        <v>728</v>
      </c>
      <c r="K31" s="449"/>
    </row>
    <row r="32" spans="1:13" s="720" customFormat="1" ht="16" customHeight="1">
      <c r="A32" s="436" t="s">
        <v>768</v>
      </c>
      <c r="B32" s="944" t="s">
        <v>1068</v>
      </c>
      <c r="C32" s="429">
        <v>0</v>
      </c>
      <c r="D32" s="429">
        <v>0</v>
      </c>
      <c r="E32" s="429">
        <v>0</v>
      </c>
      <c r="F32" s="663">
        <v>0</v>
      </c>
      <c r="G32" s="988">
        <v>0</v>
      </c>
      <c r="H32" s="1097" t="s">
        <v>738</v>
      </c>
      <c r="I32" s="449"/>
      <c r="J32" s="1097" t="s">
        <v>728</v>
      </c>
      <c r="K32" s="449"/>
    </row>
    <row r="33" spans="1:11" s="720" customFormat="1" ht="32.15" customHeight="1">
      <c r="A33" s="1220" t="s">
        <v>842</v>
      </c>
      <c r="B33" s="1217"/>
      <c r="C33" s="1218"/>
      <c r="D33" s="1057"/>
      <c r="E33" s="1056"/>
      <c r="F33" s="1057"/>
      <c r="G33" s="1057"/>
      <c r="H33" s="474"/>
      <c r="I33" s="474"/>
      <c r="J33" s="474"/>
      <c r="K33" s="474"/>
    </row>
    <row r="34" spans="1:11" s="720" customFormat="1" ht="16" customHeight="1">
      <c r="A34" s="436" t="s">
        <v>581</v>
      </c>
      <c r="B34" s="944" t="s">
        <v>1068</v>
      </c>
      <c r="C34" s="1375">
        <v>10.266530639999999</v>
      </c>
      <c r="D34" s="1375">
        <v>10.424959380000001</v>
      </c>
      <c r="E34" s="1380">
        <v>10.21631298</v>
      </c>
      <c r="F34" s="1375">
        <v>10.836086999999999</v>
      </c>
      <c r="G34" s="887">
        <v>13.132</v>
      </c>
      <c r="H34" s="1097" t="s">
        <v>738</v>
      </c>
      <c r="I34" s="1097" t="s">
        <v>1005</v>
      </c>
      <c r="J34" s="1097" t="s">
        <v>730</v>
      </c>
      <c r="K34" s="1097" t="s">
        <v>740</v>
      </c>
    </row>
    <row r="35" spans="1:11" s="720" customFormat="1" ht="21" customHeight="1">
      <c r="A35" s="436" t="s">
        <v>930</v>
      </c>
      <c r="B35" s="944" t="s">
        <v>1068</v>
      </c>
      <c r="C35" s="1381">
        <v>17.635039760000002</v>
      </c>
      <c r="D35" s="1381">
        <v>17.801509800000002</v>
      </c>
      <c r="E35" s="1382">
        <v>16.39749256</v>
      </c>
      <c r="F35" s="1375">
        <v>16.110294</v>
      </c>
      <c r="G35" s="887">
        <v>19.523</v>
      </c>
      <c r="H35" s="1097" t="s">
        <v>738</v>
      </c>
      <c r="I35" s="1097" t="s">
        <v>759</v>
      </c>
      <c r="J35" s="1097" t="s">
        <v>730</v>
      </c>
      <c r="K35" s="1097" t="s">
        <v>740</v>
      </c>
    </row>
    <row r="36" spans="1:11" s="720" customFormat="1" ht="16" customHeight="1">
      <c r="A36" s="436" t="s">
        <v>441</v>
      </c>
      <c r="B36" s="944" t="s">
        <v>1068</v>
      </c>
      <c r="C36" s="725">
        <v>12.468397652084802</v>
      </c>
      <c r="D36" s="725">
        <v>11.478917070487375</v>
      </c>
      <c r="E36" s="726">
        <v>9.9797224835847462</v>
      </c>
      <c r="F36" s="1167">
        <v>9.2393909999999995</v>
      </c>
      <c r="G36" s="887">
        <v>8.3460000000000001</v>
      </c>
      <c r="H36" s="1097" t="s">
        <v>738</v>
      </c>
      <c r="I36" s="449"/>
      <c r="J36" s="1097" t="s">
        <v>730</v>
      </c>
      <c r="K36" s="1097" t="s">
        <v>740</v>
      </c>
    </row>
    <row r="37" spans="1:11" s="720" customFormat="1" ht="16" customHeight="1">
      <c r="A37" s="436" t="s">
        <v>438</v>
      </c>
      <c r="B37" s="944" t="s">
        <v>1068</v>
      </c>
      <c r="C37" s="725">
        <v>7.7746536563632992E-2</v>
      </c>
      <c r="D37" s="725">
        <v>9.0669727394103547E-2</v>
      </c>
      <c r="E37" s="726">
        <v>0.11115534411633372</v>
      </c>
      <c r="F37" s="887">
        <v>0.202511</v>
      </c>
      <c r="G37" s="887">
        <v>0.20100000000000001</v>
      </c>
      <c r="H37" s="1097" t="s">
        <v>738</v>
      </c>
      <c r="I37" s="1097" t="s">
        <v>762</v>
      </c>
      <c r="J37" s="1097" t="s">
        <v>730</v>
      </c>
      <c r="K37" s="1097" t="s">
        <v>740</v>
      </c>
    </row>
    <row r="38" spans="1:11" s="720" customFormat="1" ht="16" customHeight="1">
      <c r="A38" s="1226" t="s">
        <v>844</v>
      </c>
      <c r="B38" s="1217"/>
      <c r="C38" s="1218"/>
      <c r="D38" s="1057"/>
      <c r="E38" s="1056"/>
      <c r="F38" s="1057"/>
      <c r="G38" s="1057"/>
      <c r="H38" s="474"/>
      <c r="I38" s="474"/>
      <c r="J38" s="474"/>
      <c r="K38" s="474"/>
    </row>
    <row r="39" spans="1:11" s="720" customFormat="1" ht="16" customHeight="1">
      <c r="A39" s="1225" t="s">
        <v>14</v>
      </c>
      <c r="B39" s="944" t="s">
        <v>1068</v>
      </c>
      <c r="C39" s="725">
        <v>34.042999999999999</v>
      </c>
      <c r="D39" s="725">
        <v>32.850999999999999</v>
      </c>
      <c r="E39" s="725">
        <v>30.78</v>
      </c>
      <c r="F39" s="725">
        <v>31.786000000000001</v>
      </c>
      <c r="G39" s="1167">
        <v>33.972000000000001</v>
      </c>
      <c r="H39" s="1097" t="s">
        <v>738</v>
      </c>
      <c r="I39" s="449"/>
      <c r="J39" s="1097" t="s">
        <v>730</v>
      </c>
      <c r="K39" s="1097" t="s">
        <v>417</v>
      </c>
    </row>
    <row r="40" spans="1:11" s="720" customFormat="1" ht="16" customHeight="1">
      <c r="A40" s="497" t="s">
        <v>12</v>
      </c>
      <c r="B40" s="944" t="s">
        <v>1068</v>
      </c>
      <c r="C40" s="725">
        <v>6.4050000000000002</v>
      </c>
      <c r="D40" s="725">
        <v>6.9450000000000003</v>
      </c>
      <c r="E40" s="725">
        <v>5.9240000000000004</v>
      </c>
      <c r="F40" s="725">
        <v>4.6020000000000003</v>
      </c>
      <c r="G40" s="1167">
        <v>7.23</v>
      </c>
      <c r="H40" s="1097" t="s">
        <v>738</v>
      </c>
      <c r="I40" s="449"/>
      <c r="J40" s="1097" t="s">
        <v>730</v>
      </c>
      <c r="K40" s="474"/>
    </row>
    <row r="41" spans="1:11" s="720" customFormat="1" ht="63" customHeight="1">
      <c r="A41" s="1229" t="s">
        <v>847</v>
      </c>
      <c r="B41" s="1223" t="s">
        <v>122</v>
      </c>
      <c r="C41" s="1414">
        <v>15</v>
      </c>
      <c r="D41" s="1223">
        <v>17</v>
      </c>
      <c r="E41" s="1223">
        <v>15</v>
      </c>
      <c r="F41" s="1223">
        <v>12</v>
      </c>
      <c r="G41" s="1223">
        <v>17</v>
      </c>
      <c r="H41" s="449"/>
      <c r="I41" s="1097" t="s">
        <v>759</v>
      </c>
      <c r="J41" s="449"/>
      <c r="K41" s="449"/>
    </row>
    <row r="42" spans="1:11" s="720" customFormat="1" ht="16" customHeight="1">
      <c r="A42" s="1234" t="s">
        <v>290</v>
      </c>
      <c r="B42" s="1230"/>
      <c r="C42" s="1231"/>
      <c r="D42" s="1230"/>
      <c r="E42" s="1230"/>
      <c r="F42" s="1230"/>
      <c r="G42" s="1232"/>
      <c r="H42" s="474"/>
      <c r="I42" s="474"/>
      <c r="J42" s="474"/>
      <c r="K42" s="474"/>
    </row>
    <row r="43" spans="1:11" s="720" customFormat="1" ht="35.15" customHeight="1">
      <c r="A43" s="1463" t="s">
        <v>1014</v>
      </c>
      <c r="B43" s="1463"/>
      <c r="C43" s="1463"/>
      <c r="D43" s="1463"/>
      <c r="E43" s="1463"/>
      <c r="F43" s="1463"/>
      <c r="G43" s="1463"/>
      <c r="H43" s="474"/>
      <c r="I43" s="474"/>
      <c r="J43" s="474"/>
      <c r="K43" s="474"/>
    </row>
    <row r="44" spans="1:11" ht="35.15" customHeight="1">
      <c r="A44" s="415" t="s">
        <v>918</v>
      </c>
      <c r="B44" s="415"/>
      <c r="C44" s="415"/>
      <c r="D44" s="415"/>
      <c r="E44" s="415"/>
      <c r="F44" s="416"/>
      <c r="G44" s="416"/>
    </row>
    <row r="45" spans="1:11" s="321" customFormat="1">
      <c r="A45" s="1054" t="s">
        <v>73</v>
      </c>
      <c r="B45" s="938" t="s">
        <v>461</v>
      </c>
      <c r="C45" s="1093">
        <v>2017</v>
      </c>
      <c r="D45" s="1054">
        <v>2019</v>
      </c>
      <c r="E45" s="1054">
        <v>2020</v>
      </c>
      <c r="F45" s="1057">
        <v>2021</v>
      </c>
      <c r="G45" s="945">
        <v>2022</v>
      </c>
      <c r="H45" s="478"/>
      <c r="I45" s="475"/>
      <c r="J45" s="475"/>
      <c r="K45" s="475"/>
    </row>
    <row r="46" spans="1:11" s="720" customFormat="1" ht="33.75" customHeight="1">
      <c r="A46" s="1283" t="s">
        <v>1019</v>
      </c>
      <c r="B46" s="944" t="s">
        <v>1068</v>
      </c>
      <c r="C46" s="876">
        <v>2.7210000000000001</v>
      </c>
      <c r="D46" s="877">
        <v>1.49</v>
      </c>
      <c r="E46" s="878">
        <v>1.512</v>
      </c>
      <c r="F46" s="879">
        <v>1.599</v>
      </c>
      <c r="G46" s="1373">
        <v>2.488</v>
      </c>
      <c r="H46" s="449"/>
      <c r="I46" s="449"/>
      <c r="J46" s="1097" t="s">
        <v>736</v>
      </c>
      <c r="K46" s="449"/>
    </row>
    <row r="47" spans="1:11" s="720" customFormat="1" ht="33.75" customHeight="1">
      <c r="A47" s="1273" t="s">
        <v>874</v>
      </c>
      <c r="B47" s="875" t="s">
        <v>122</v>
      </c>
      <c r="C47" s="1250">
        <f>C46/C27*100</f>
        <v>6.7271558544303804</v>
      </c>
      <c r="D47" s="1250">
        <f>D46/D27*100</f>
        <v>3.7440948839079309</v>
      </c>
      <c r="E47" s="1250">
        <f>E46/E27*100</f>
        <v>4.1193297915815288</v>
      </c>
      <c r="F47" s="1250">
        <f>F46/F27*100</f>
        <v>4.3942716395824446</v>
      </c>
      <c r="G47" s="1250">
        <f>G46/G27*100</f>
        <v>6.0385418183583326</v>
      </c>
      <c r="H47" s="449"/>
      <c r="I47" s="449"/>
      <c r="J47" s="1097" t="s">
        <v>787</v>
      </c>
      <c r="K47" s="449"/>
    </row>
    <row r="48" spans="1:11" s="314" customFormat="1" ht="16" customHeight="1">
      <c r="A48" s="880" t="s">
        <v>663</v>
      </c>
      <c r="B48" s="881"/>
      <c r="C48" s="882"/>
      <c r="D48" s="883"/>
      <c r="E48" s="882"/>
      <c r="F48" s="884"/>
      <c r="G48" s="1092"/>
      <c r="H48" s="479"/>
      <c r="I48" s="1104"/>
      <c r="J48" s="1104"/>
      <c r="K48" s="1104"/>
    </row>
    <row r="49" spans="1:13" s="314" customFormat="1" ht="16" customHeight="1">
      <c r="A49" s="1456" t="s">
        <v>931</v>
      </c>
      <c r="B49" s="1456"/>
      <c r="C49" s="1456"/>
      <c r="D49" s="1456"/>
      <c r="E49" s="1456"/>
      <c r="F49" s="1456"/>
      <c r="G49" s="1456"/>
      <c r="H49" s="479"/>
      <c r="I49" s="1104"/>
      <c r="J49" s="1104"/>
      <c r="K49" s="1104"/>
    </row>
    <row r="50" spans="1:13" s="321" customFormat="1" ht="16" customHeight="1">
      <c r="A50" s="1233"/>
      <c r="B50" s="1235"/>
      <c r="C50" s="1107"/>
      <c r="D50" s="1107"/>
      <c r="E50" s="1107"/>
      <c r="F50" s="1107"/>
      <c r="G50" s="1107"/>
      <c r="H50" s="475"/>
      <c r="I50" s="475"/>
      <c r="J50" s="1125"/>
      <c r="K50" s="475"/>
    </row>
    <row r="51" spans="1:13" s="321" customFormat="1" ht="30" customHeight="1">
      <c r="A51" s="415" t="s">
        <v>919</v>
      </c>
      <c r="B51" s="415"/>
      <c r="C51" s="415"/>
      <c r="D51" s="415"/>
      <c r="E51" s="415"/>
      <c r="F51" s="415"/>
      <c r="G51" s="416"/>
      <c r="H51" s="313"/>
      <c r="I51" s="481"/>
      <c r="J51" s="1101"/>
      <c r="K51" s="1101"/>
      <c r="L51" s="1101"/>
    </row>
    <row r="52" spans="1:13" s="321" customFormat="1" ht="16" customHeight="1">
      <c r="A52" s="1054" t="s">
        <v>73</v>
      </c>
      <c r="B52" s="938" t="s">
        <v>461</v>
      </c>
      <c r="C52" s="1402">
        <v>2017</v>
      </c>
      <c r="D52" s="602">
        <v>2019</v>
      </c>
      <c r="E52" s="602">
        <v>2020</v>
      </c>
      <c r="F52" s="607">
        <v>2021</v>
      </c>
      <c r="G52" s="945">
        <v>2022</v>
      </c>
      <c r="I52" s="475"/>
      <c r="J52" s="475"/>
      <c r="K52" s="475"/>
      <c r="L52" s="475"/>
      <c r="M52" s="1128"/>
    </row>
    <row r="53" spans="1:13" s="321" customFormat="1" ht="32.15" customHeight="1">
      <c r="A53" s="328" t="s">
        <v>404</v>
      </c>
      <c r="B53" s="499" t="s">
        <v>405</v>
      </c>
      <c r="C53" s="634">
        <v>506.85700000000003</v>
      </c>
      <c r="D53" s="429">
        <v>282</v>
      </c>
      <c r="E53" s="636">
        <v>260</v>
      </c>
      <c r="F53" s="671">
        <v>291</v>
      </c>
      <c r="G53" s="1254">
        <v>384.38600000000002</v>
      </c>
      <c r="H53" s="449"/>
      <c r="I53" s="449"/>
      <c r="J53" s="1094" t="s">
        <v>746</v>
      </c>
      <c r="K53" s="1130" t="s">
        <v>895</v>
      </c>
    </row>
    <row r="54" spans="1:13" s="321" customFormat="1" ht="18" customHeight="1">
      <c r="A54" s="328" t="s">
        <v>631</v>
      </c>
      <c r="B54" s="326" t="s">
        <v>122</v>
      </c>
      <c r="C54" s="636">
        <v>95.6</v>
      </c>
      <c r="D54" s="429">
        <v>97.6</v>
      </c>
      <c r="E54" s="429">
        <v>97.7</v>
      </c>
      <c r="F54" s="663">
        <v>97.5</v>
      </c>
      <c r="G54" s="1080">
        <v>96.8</v>
      </c>
      <c r="H54" s="449"/>
      <c r="I54" s="449"/>
      <c r="J54" s="449"/>
      <c r="K54" s="449"/>
      <c r="L54" s="449"/>
    </row>
    <row r="55" spans="1:13" s="321" customFormat="1" ht="16" customHeight="1">
      <c r="A55" s="885" t="s">
        <v>513</v>
      </c>
      <c r="B55" s="313"/>
      <c r="C55" s="313"/>
      <c r="D55" s="313"/>
      <c r="E55" s="313"/>
      <c r="F55" s="313"/>
      <c r="G55" s="313"/>
      <c r="H55" s="313"/>
      <c r="I55" s="475"/>
      <c r="J55" s="1101"/>
      <c r="K55" s="1101"/>
      <c r="L55" s="1101"/>
    </row>
    <row r="56" spans="1:13" s="321" customFormat="1" ht="16" customHeight="1">
      <c r="A56" s="1457" t="s">
        <v>963</v>
      </c>
      <c r="B56" s="1457"/>
      <c r="C56" s="1457"/>
      <c r="D56" s="1457"/>
      <c r="E56" s="1457"/>
      <c r="F56" s="1457"/>
      <c r="G56" s="1457"/>
      <c r="H56" s="1457"/>
      <c r="I56" s="475"/>
      <c r="J56" s="1101"/>
      <c r="K56" s="1101"/>
      <c r="L56" s="1101"/>
    </row>
    <row r="57" spans="1:13" s="321" customFormat="1" ht="16" customHeight="1">
      <c r="A57" s="313"/>
      <c r="B57" s="313"/>
      <c r="C57" s="313"/>
      <c r="D57" s="313"/>
      <c r="E57" s="313"/>
      <c r="F57" s="313"/>
      <c r="G57" s="313"/>
      <c r="H57" s="313"/>
      <c r="I57" s="475"/>
      <c r="J57" s="1101"/>
      <c r="K57" s="1101"/>
      <c r="L57" s="1101"/>
    </row>
    <row r="58" spans="1:13" s="321" customFormat="1" ht="16" customHeight="1">
      <c r="A58" s="1244" t="s">
        <v>1032</v>
      </c>
      <c r="B58" s="1235"/>
      <c r="C58" s="1107"/>
      <c r="D58" s="1107"/>
      <c r="E58" s="1107"/>
      <c r="F58" s="1107"/>
      <c r="G58" s="1107"/>
      <c r="H58" s="475"/>
      <c r="I58" s="475"/>
      <c r="J58" s="1125"/>
      <c r="K58" s="475"/>
    </row>
    <row r="59" spans="1:13" s="321" customFormat="1" ht="30" customHeight="1">
      <c r="A59" s="415" t="s">
        <v>964</v>
      </c>
      <c r="B59" s="1236"/>
      <c r="C59" s="1109"/>
      <c r="D59" s="1109"/>
      <c r="E59" s="1109"/>
      <c r="F59" s="1109"/>
      <c r="G59" s="1109"/>
      <c r="H59" s="475"/>
      <c r="I59" s="475"/>
      <c r="J59" s="1125"/>
      <c r="K59" s="475"/>
    </row>
    <row r="60" spans="1:13" s="321" customFormat="1" ht="16" customHeight="1">
      <c r="A60" s="1054" t="s">
        <v>73</v>
      </c>
      <c r="B60" s="1055" t="s">
        <v>461</v>
      </c>
      <c r="C60" s="1093">
        <v>2017</v>
      </c>
      <c r="D60" s="1054">
        <v>2019</v>
      </c>
      <c r="E60" s="1056">
        <v>2020</v>
      </c>
      <c r="F60" s="1057">
        <v>2021</v>
      </c>
      <c r="G60" s="1057">
        <v>2022</v>
      </c>
      <c r="H60" s="475"/>
      <c r="I60" s="475"/>
      <c r="J60" s="1125"/>
      <c r="K60" s="475"/>
    </row>
    <row r="61" spans="1:13" s="321" customFormat="1" ht="16" customHeight="1">
      <c r="A61" s="1220" t="s">
        <v>896</v>
      </c>
      <c r="B61" s="944" t="s">
        <v>1068</v>
      </c>
      <c r="C61" s="1376">
        <f>C62+C63+C64+C65+C66</f>
        <v>10.450026684339559</v>
      </c>
      <c r="D61" s="1376">
        <f>D62+D63+D64+D65+D66</f>
        <v>8.6362609784507374</v>
      </c>
      <c r="E61" s="1376">
        <f>E62+E63+E64+E65+E66</f>
        <v>6.9473817692140001</v>
      </c>
      <c r="F61" s="1376">
        <f>F62+F63+F64+F65+F66</f>
        <v>5.1028960000000003</v>
      </c>
      <c r="G61" s="1376">
        <f>G62+G63+G64+G65+G66</f>
        <v>5.6849999999999996</v>
      </c>
      <c r="H61" s="1097" t="s">
        <v>785</v>
      </c>
      <c r="I61" s="1097"/>
      <c r="J61" s="1097" t="s">
        <v>729</v>
      </c>
      <c r="K61" s="1097" t="s">
        <v>792</v>
      </c>
    </row>
    <row r="62" spans="1:13" s="321" customFormat="1" ht="16" customHeight="1">
      <c r="A62" s="1238" t="s">
        <v>649</v>
      </c>
      <c r="B62" s="944" t="s">
        <v>1068</v>
      </c>
      <c r="C62" s="1375">
        <v>7.9880000000000004</v>
      </c>
      <c r="D62" s="1375">
        <v>6.3860000000000001</v>
      </c>
      <c r="E62" s="1380">
        <v>4.8380000000000001</v>
      </c>
      <c r="F62" s="1375">
        <v>3.3050000000000002</v>
      </c>
      <c r="G62" s="1374">
        <v>3.621</v>
      </c>
      <c r="H62" s="1097" t="s">
        <v>785</v>
      </c>
      <c r="I62" s="449"/>
      <c r="J62" s="1097" t="s">
        <v>730</v>
      </c>
      <c r="K62" s="1097" t="s">
        <v>792</v>
      </c>
    </row>
    <row r="63" spans="1:13" s="321" customFormat="1" ht="16" customHeight="1">
      <c r="A63" s="1238" t="s">
        <v>651</v>
      </c>
      <c r="B63" s="944" t="s">
        <v>1068</v>
      </c>
      <c r="C63" s="1381">
        <v>2.1539999999999999</v>
      </c>
      <c r="D63" s="1381">
        <v>1.92</v>
      </c>
      <c r="E63" s="1382">
        <v>1.68</v>
      </c>
      <c r="F63" s="1375">
        <v>1.4319999999999999</v>
      </c>
      <c r="G63" s="1374">
        <v>1.726</v>
      </c>
      <c r="H63" s="1097" t="s">
        <v>785</v>
      </c>
      <c r="I63" s="449"/>
      <c r="J63" s="1097" t="s">
        <v>730</v>
      </c>
      <c r="K63" s="1097" t="s">
        <v>792</v>
      </c>
    </row>
    <row r="64" spans="1:13" s="321" customFormat="1" ht="16" customHeight="1">
      <c r="A64" s="1238" t="s">
        <v>650</v>
      </c>
      <c r="B64" s="944" t="s">
        <v>1068</v>
      </c>
      <c r="C64" s="1375">
        <v>0.158673957803</v>
      </c>
      <c r="D64" s="1375">
        <v>0.13215054998</v>
      </c>
      <c r="E64" s="1380">
        <v>0.20915705272900001</v>
      </c>
      <c r="F64" s="1375">
        <v>0.18233199999999999</v>
      </c>
      <c r="G64" s="1374">
        <v>0.17899999999999999</v>
      </c>
      <c r="H64" s="1097" t="s">
        <v>785</v>
      </c>
      <c r="I64" s="1097"/>
      <c r="J64" s="1097" t="s">
        <v>730</v>
      </c>
      <c r="K64" s="1097" t="s">
        <v>792</v>
      </c>
    </row>
    <row r="65" spans="1:12" s="321" customFormat="1" ht="16" customHeight="1">
      <c r="A65" s="1238" t="s">
        <v>761</v>
      </c>
      <c r="B65" s="944" t="s">
        <v>1068</v>
      </c>
      <c r="C65" s="1375">
        <v>4.6352726536560002E-2</v>
      </c>
      <c r="D65" s="1375">
        <v>5.2110428470735999E-2</v>
      </c>
      <c r="E65" s="1380">
        <v>3.3224716485E-2</v>
      </c>
      <c r="F65" s="1375">
        <v>2.5564E-2</v>
      </c>
      <c r="G65" s="1374">
        <v>2.4E-2</v>
      </c>
      <c r="H65" s="1097" t="s">
        <v>785</v>
      </c>
      <c r="I65" s="449"/>
      <c r="J65" s="1097" t="s">
        <v>730</v>
      </c>
      <c r="K65" s="1097" t="s">
        <v>792</v>
      </c>
    </row>
    <row r="66" spans="1:12" s="321" customFormat="1" ht="16" customHeight="1">
      <c r="A66" s="1238" t="s">
        <v>897</v>
      </c>
      <c r="B66" s="944" t="s">
        <v>1068</v>
      </c>
      <c r="C66" s="1375">
        <v>0.10299999999999999</v>
      </c>
      <c r="D66" s="1375">
        <v>0.14599999999999999</v>
      </c>
      <c r="E66" s="1375">
        <v>0.187</v>
      </c>
      <c r="F66" s="1375">
        <v>0.158</v>
      </c>
      <c r="G66" s="1374">
        <v>0.13500000000000001</v>
      </c>
      <c r="H66" s="1097" t="s">
        <v>785</v>
      </c>
      <c r="I66" s="449"/>
      <c r="J66" s="1097" t="s">
        <v>730</v>
      </c>
      <c r="K66" s="1097" t="s">
        <v>792</v>
      </c>
    </row>
    <row r="67" spans="1:12" s="321" customFormat="1" ht="16" customHeight="1">
      <c r="A67" s="1226" t="s">
        <v>851</v>
      </c>
      <c r="B67" s="1183"/>
      <c r="C67" s="1375"/>
      <c r="D67" s="1375"/>
      <c r="E67" s="1375"/>
      <c r="F67" s="1375"/>
      <c r="G67" s="1375"/>
      <c r="H67" s="475"/>
      <c r="I67" s="475"/>
      <c r="J67" s="1125"/>
      <c r="K67" s="475"/>
    </row>
    <row r="68" spans="1:12" s="321" customFormat="1" ht="16" customHeight="1">
      <c r="A68" s="1225" t="s">
        <v>14</v>
      </c>
      <c r="B68" s="944" t="s">
        <v>1068</v>
      </c>
      <c r="C68" s="1375">
        <v>9.4789999999999992</v>
      </c>
      <c r="D68" s="1375">
        <v>7.6890000000000001</v>
      </c>
      <c r="E68" s="1375">
        <v>6.1660000000000004</v>
      </c>
      <c r="F68" s="1375">
        <v>4.4740000000000002</v>
      </c>
      <c r="G68" s="1374">
        <v>4.9210000000000003</v>
      </c>
      <c r="H68" s="1097" t="s">
        <v>785</v>
      </c>
      <c r="I68" s="449"/>
      <c r="J68" s="1097" t="s">
        <v>729</v>
      </c>
      <c r="K68" s="1097" t="s">
        <v>792</v>
      </c>
    </row>
    <row r="69" spans="1:12" s="321" customFormat="1" ht="16" customHeight="1">
      <c r="A69" s="497" t="s">
        <v>12</v>
      </c>
      <c r="B69" s="944" t="s">
        <v>1068</v>
      </c>
      <c r="C69" s="1375">
        <v>0.97</v>
      </c>
      <c r="D69" s="1375">
        <v>0.94799999999999995</v>
      </c>
      <c r="E69" s="1375">
        <v>0.78100000000000003</v>
      </c>
      <c r="F69" s="1375">
        <v>0.628</v>
      </c>
      <c r="G69" s="1374">
        <v>0.76400000000000001</v>
      </c>
      <c r="H69" s="1097" t="s">
        <v>785</v>
      </c>
      <c r="I69" s="449"/>
      <c r="J69" s="1097" t="s">
        <v>729</v>
      </c>
      <c r="K69" s="1097" t="s">
        <v>792</v>
      </c>
    </row>
    <row r="70" spans="1:12" s="321" customFormat="1" ht="16" customHeight="1">
      <c r="A70" s="928" t="s">
        <v>290</v>
      </c>
      <c r="B70" s="480"/>
      <c r="C70" s="739"/>
      <c r="D70" s="739"/>
      <c r="E70" s="739"/>
      <c r="F70" s="739"/>
      <c r="G70" s="739"/>
      <c r="H70" s="1097"/>
      <c r="I70" s="449"/>
      <c r="J70" s="1097"/>
      <c r="K70" s="1097"/>
    </row>
    <row r="71" spans="1:12" s="720" customFormat="1" ht="32.15" customHeight="1">
      <c r="A71" s="1461" t="s">
        <v>1070</v>
      </c>
      <c r="B71" s="1461"/>
      <c r="C71" s="1461"/>
      <c r="D71" s="1461"/>
      <c r="E71" s="1461"/>
      <c r="F71" s="1461"/>
      <c r="G71" s="1461"/>
      <c r="H71" s="476"/>
      <c r="I71" s="1377"/>
      <c r="J71" s="476"/>
      <c r="K71" s="476"/>
      <c r="L71" s="1113"/>
    </row>
    <row r="72" spans="1:12" s="720" customFormat="1" ht="32.15" customHeight="1">
      <c r="A72" s="1463" t="s">
        <v>1014</v>
      </c>
      <c r="B72" s="1463"/>
      <c r="C72" s="1463"/>
      <c r="D72" s="1463"/>
      <c r="E72" s="1463"/>
      <c r="F72" s="1463"/>
      <c r="G72" s="1463"/>
      <c r="H72" s="476"/>
      <c r="I72" s="1377"/>
      <c r="J72" s="476"/>
      <c r="K72" s="476"/>
      <c r="L72" s="1113"/>
    </row>
    <row r="73" spans="1:12" s="321" customFormat="1" ht="16" customHeight="1">
      <c r="A73" s="1239"/>
      <c r="B73" s="1235"/>
      <c r="C73" s="1107"/>
      <c r="D73" s="1107"/>
      <c r="E73" s="1107"/>
      <c r="F73" s="1107"/>
      <c r="G73" s="1107"/>
      <c r="H73" s="475"/>
      <c r="I73" s="475"/>
      <c r="J73" s="1125"/>
      <c r="K73" s="475"/>
    </row>
    <row r="74" spans="1:12" s="321" customFormat="1" ht="30" customHeight="1">
      <c r="A74" s="1452" t="s">
        <v>871</v>
      </c>
      <c r="B74" s="1453"/>
      <c r="C74" s="1453"/>
      <c r="D74" s="1453"/>
      <c r="E74" s="1453"/>
      <c r="F74" s="1453"/>
      <c r="G74" s="1453"/>
      <c r="H74"/>
      <c r="I74" s="475"/>
      <c r="J74" s="1101"/>
      <c r="K74" s="1101"/>
      <c r="L74" s="1101"/>
    </row>
    <row r="75" spans="1:12" s="321" customFormat="1" ht="16" customHeight="1">
      <c r="A75" s="1054" t="s">
        <v>73</v>
      </c>
      <c r="B75" s="938" t="s">
        <v>461</v>
      </c>
      <c r="C75" s="1058"/>
      <c r="D75" s="1058"/>
      <c r="E75" s="602">
        <v>2020</v>
      </c>
      <c r="F75" s="607">
        <v>2021</v>
      </c>
      <c r="G75" s="607">
        <v>2022</v>
      </c>
      <c r="J75" s="475"/>
      <c r="K75" s="475"/>
      <c r="L75" s="475"/>
    </row>
    <row r="76" spans="1:12" s="321" customFormat="1" ht="16" customHeight="1">
      <c r="A76" s="941" t="s">
        <v>670</v>
      </c>
      <c r="B76" s="927" t="s">
        <v>1069</v>
      </c>
      <c r="C76" s="943"/>
      <c r="D76" s="942"/>
      <c r="E76" s="942">
        <v>5573</v>
      </c>
      <c r="F76" s="942">
        <v>6372</v>
      </c>
      <c r="G76" s="942">
        <v>67069</v>
      </c>
      <c r="H76" s="1176" t="s">
        <v>794</v>
      </c>
      <c r="I76" s="449"/>
      <c r="J76" s="1097" t="s">
        <v>737</v>
      </c>
      <c r="K76" s="449"/>
    </row>
    <row r="77" spans="1:12" s="321" customFormat="1" ht="16" customHeight="1">
      <c r="A77" s="928" t="s">
        <v>290</v>
      </c>
      <c r="B77" s="313"/>
      <c r="C77" s="313"/>
      <c r="D77" s="313"/>
      <c r="E77" s="313"/>
      <c r="F77" s="313"/>
      <c r="G77" s="313"/>
      <c r="H77" s="313"/>
      <c r="I77" s="475"/>
      <c r="J77" s="1101"/>
      <c r="K77" s="1101"/>
      <c r="L77" s="1101"/>
    </row>
    <row r="78" spans="1:12" s="321" customFormat="1" ht="47.15" customHeight="1">
      <c r="A78" s="1462" t="s">
        <v>1015</v>
      </c>
      <c r="B78" s="1462"/>
      <c r="C78" s="1462"/>
      <c r="D78" s="1462"/>
      <c r="E78" s="1462"/>
      <c r="F78" s="1462"/>
      <c r="G78" s="1462"/>
      <c r="H78" s="1287"/>
      <c r="J78" s="1101"/>
      <c r="K78" s="1101"/>
      <c r="L78" s="1101"/>
    </row>
    <row r="80" spans="1:12" ht="15.5">
      <c r="A80" s="1246" t="s">
        <v>873</v>
      </c>
    </row>
    <row r="81" spans="1:11" ht="39" customHeight="1">
      <c r="A81" s="1452" t="s">
        <v>872</v>
      </c>
      <c r="B81" s="1453"/>
      <c r="C81" s="1453"/>
      <c r="D81" s="1453"/>
      <c r="E81" s="1453"/>
      <c r="F81" s="1453"/>
      <c r="G81" s="1453"/>
      <c r="H81"/>
      <c r="I81" s="475"/>
    </row>
    <row r="82" spans="1:11">
      <c r="A82" s="1054" t="s">
        <v>73</v>
      </c>
      <c r="B82" s="938" t="s">
        <v>461</v>
      </c>
      <c r="C82" s="1058"/>
      <c r="D82" s="1058"/>
      <c r="E82" s="602">
        <v>2020</v>
      </c>
      <c r="F82" s="607">
        <v>2021</v>
      </c>
      <c r="G82" s="607">
        <v>2022</v>
      </c>
      <c r="H82" s="321"/>
      <c r="I82" s="321"/>
      <c r="J82" s="475"/>
      <c r="K82" s="475"/>
    </row>
    <row r="83" spans="1:11" ht="15">
      <c r="A83" s="941" t="s">
        <v>668</v>
      </c>
      <c r="B83" s="927" t="s">
        <v>1069</v>
      </c>
      <c r="C83" s="1247"/>
      <c r="D83" s="942"/>
      <c r="E83" s="942">
        <v>334411</v>
      </c>
      <c r="F83" s="942">
        <v>436435</v>
      </c>
      <c r="G83" s="942">
        <v>393739</v>
      </c>
      <c r="H83" s="1176" t="s">
        <v>697</v>
      </c>
      <c r="I83" s="449"/>
      <c r="J83" s="1097" t="s">
        <v>737</v>
      </c>
      <c r="K83" s="449"/>
    </row>
    <row r="84" spans="1:11">
      <c r="A84" s="928" t="s">
        <v>290</v>
      </c>
      <c r="H84" s="313"/>
      <c r="I84" s="475"/>
    </row>
    <row r="85" spans="1:11" ht="38.15" customHeight="1">
      <c r="A85" s="1461" t="s">
        <v>894</v>
      </c>
      <c r="B85" s="1461"/>
      <c r="C85" s="1461"/>
      <c r="D85" s="1461"/>
      <c r="E85" s="1461"/>
      <c r="F85" s="1461"/>
      <c r="G85" s="1461"/>
      <c r="H85" s="1287"/>
      <c r="I85" s="475"/>
    </row>
    <row r="86" spans="1:11">
      <c r="A86" s="1108"/>
    </row>
    <row r="88" spans="1:11">
      <c r="A88" s="1272"/>
    </row>
  </sheetData>
  <mergeCells count="11">
    <mergeCell ref="A56:H56"/>
    <mergeCell ref="A13:G13"/>
    <mergeCell ref="A22:G22"/>
    <mergeCell ref="A43:G43"/>
    <mergeCell ref="A49:G49"/>
    <mergeCell ref="A71:G71"/>
    <mergeCell ref="A74:G74"/>
    <mergeCell ref="A81:G81"/>
    <mergeCell ref="A78:G78"/>
    <mergeCell ref="A85:G85"/>
    <mergeCell ref="A72:G72"/>
  </mergeCells>
  <hyperlinks>
    <hyperlink ref="A2" location="Климат!A8" display="Валовые и удельные выбросы парниковых газов (Охваты 1 + 2) по Группе &quot;ЛУКОЙЛ&quot;" xr:uid="{00000000-0004-0000-0300-000000000000}"/>
    <hyperlink ref="A3" location="Климат!A24" display="Выбросы парниковых газов (Охват 1)" xr:uid="{00000000-0004-0000-0300-000001000000}"/>
    <hyperlink ref="A4" location="Климат!A58" display="Выбросы парниковых газов (Охват 2)" xr:uid="{00000000-0004-0000-0300-000002000000}"/>
    <hyperlink ref="A5" location="Климат!A80" display="Поставки низкоуглеродной энергии" xr:uid="{00000000-0004-0000-0300-000003000000}"/>
  </hyperlinks>
  <pageMargins left="0.7" right="0.7" top="0.75" bottom="0.75" header="0.3" footer="0.3"/>
  <pageSetup paperSize="9" scale="37"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04"/>
  <sheetViews>
    <sheetView topLeftCell="C18" zoomScale="70" zoomScaleNormal="70" workbookViewId="0">
      <selection activeCell="Q38" sqref="Q38"/>
    </sheetView>
  </sheetViews>
  <sheetFormatPr defaultColWidth="11" defaultRowHeight="15.5"/>
  <cols>
    <col min="1" max="1" width="41.08203125" customWidth="1"/>
    <col min="2" max="2" width="14.58203125" customWidth="1"/>
    <col min="3" max="7" width="10.83203125" customWidth="1"/>
    <col min="8" max="8" width="8.83203125" style="443" customWidth="1"/>
    <col min="9" max="11" width="8.83203125" customWidth="1"/>
  </cols>
  <sheetData>
    <row r="1" spans="1:13" ht="24" customHeight="1">
      <c r="A1" s="33" t="s">
        <v>640</v>
      </c>
      <c r="H1" s="566"/>
    </row>
    <row r="2" spans="1:13" ht="35.15" customHeight="1">
      <c r="A2" s="415" t="s">
        <v>411</v>
      </c>
      <c r="B2" s="421"/>
      <c r="C2" s="421"/>
      <c r="D2" s="421"/>
      <c r="E2" s="421"/>
      <c r="F2" s="421"/>
      <c r="G2" s="421"/>
      <c r="H2" s="474" t="s">
        <v>688</v>
      </c>
      <c r="I2" s="474" t="s">
        <v>690</v>
      </c>
      <c r="J2" s="474" t="s">
        <v>694</v>
      </c>
      <c r="K2" s="474" t="s">
        <v>714</v>
      </c>
    </row>
    <row r="3" spans="1:13" s="401" customFormat="1" ht="14.5">
      <c r="A3" s="938" t="s">
        <v>542</v>
      </c>
      <c r="B3" s="588" t="s">
        <v>461</v>
      </c>
      <c r="C3" s="72">
        <v>2018</v>
      </c>
      <c r="D3" s="72">
        <v>2019</v>
      </c>
      <c r="E3" s="72">
        <v>2020</v>
      </c>
      <c r="F3" s="72">
        <v>2021</v>
      </c>
      <c r="G3" s="1117">
        <v>2022</v>
      </c>
      <c r="H3" s="1370"/>
    </row>
    <row r="4" spans="1:13" s="401" customFormat="1" ht="29">
      <c r="A4" s="948" t="s">
        <v>222</v>
      </c>
      <c r="B4" s="326" t="s">
        <v>412</v>
      </c>
      <c r="C4" s="324">
        <v>502</v>
      </c>
      <c r="D4" s="324">
        <v>502</v>
      </c>
      <c r="E4" s="324">
        <v>465</v>
      </c>
      <c r="F4" s="1308">
        <f>F5+F10-F12+F11</f>
        <v>477.05399999999997</v>
      </c>
      <c r="G4" s="1308">
        <f>G5+G10-G12+G11</f>
        <v>524.29899999999998</v>
      </c>
      <c r="H4" s="1132" t="s">
        <v>410</v>
      </c>
      <c r="I4" s="449"/>
      <c r="J4" s="1132" t="s">
        <v>747</v>
      </c>
      <c r="K4" s="1132" t="s">
        <v>417</v>
      </c>
      <c r="L4" s="1403"/>
      <c r="M4" s="1354"/>
    </row>
    <row r="5" spans="1:13" s="401" customFormat="1" ht="26">
      <c r="A5" s="328" t="s">
        <v>947</v>
      </c>
      <c r="B5" s="326" t="s">
        <v>412</v>
      </c>
      <c r="C5" s="324">
        <v>79</v>
      </c>
      <c r="D5" s="324">
        <v>74</v>
      </c>
      <c r="E5" s="324">
        <v>69</v>
      </c>
      <c r="F5" s="1308">
        <f>F6+F7</f>
        <v>66</v>
      </c>
      <c r="G5" s="1308">
        <f>G6+G7</f>
        <v>71</v>
      </c>
      <c r="H5" s="1132" t="s">
        <v>410</v>
      </c>
      <c r="I5" s="449"/>
      <c r="J5" s="1132" t="s">
        <v>747</v>
      </c>
      <c r="K5" s="449"/>
    </row>
    <row r="6" spans="1:13" s="401" customFormat="1" ht="13">
      <c r="A6" s="332" t="s">
        <v>424</v>
      </c>
      <c r="B6" s="326" t="s">
        <v>412</v>
      </c>
      <c r="C6" s="326">
        <v>59</v>
      </c>
      <c r="D6" s="326">
        <v>57</v>
      </c>
      <c r="E6" s="326">
        <v>54</v>
      </c>
      <c r="F6" s="1310">
        <v>51</v>
      </c>
      <c r="G6" s="1311">
        <v>55</v>
      </c>
      <c r="H6" s="1132" t="s">
        <v>410</v>
      </c>
      <c r="I6" s="449"/>
      <c r="J6" s="1132" t="s">
        <v>747</v>
      </c>
      <c r="K6" s="449"/>
    </row>
    <row r="7" spans="1:13" s="401" customFormat="1" ht="13">
      <c r="A7" s="332" t="s">
        <v>425</v>
      </c>
      <c r="B7" s="326" t="s">
        <v>412</v>
      </c>
      <c r="C7" s="326">
        <v>20</v>
      </c>
      <c r="D7" s="326">
        <v>17</v>
      </c>
      <c r="E7" s="1310">
        <v>15</v>
      </c>
      <c r="F7" s="1310">
        <v>15</v>
      </c>
      <c r="G7" s="1311">
        <v>16</v>
      </c>
      <c r="H7" s="1132" t="s">
        <v>410</v>
      </c>
      <c r="I7" s="449"/>
      <c r="J7" s="1132" t="s">
        <v>747</v>
      </c>
      <c r="K7" s="449"/>
    </row>
    <row r="8" spans="1:13" s="401" customFormat="1" ht="13">
      <c r="A8" s="332" t="s">
        <v>426</v>
      </c>
      <c r="B8" s="326" t="s">
        <v>412</v>
      </c>
      <c r="C8" s="326">
        <v>0</v>
      </c>
      <c r="D8" s="326">
        <v>0</v>
      </c>
      <c r="E8" s="326">
        <v>0</v>
      </c>
      <c r="F8" s="1310">
        <v>0</v>
      </c>
      <c r="G8" s="1311">
        <v>0</v>
      </c>
      <c r="H8" s="1132" t="s">
        <v>410</v>
      </c>
      <c r="I8" s="449"/>
      <c r="J8" s="1132" t="s">
        <v>747</v>
      </c>
      <c r="K8" s="449"/>
    </row>
    <row r="9" spans="1:13" s="401" customFormat="1" ht="13">
      <c r="A9" s="332" t="s">
        <v>427</v>
      </c>
      <c r="B9" s="326" t="s">
        <v>412</v>
      </c>
      <c r="C9" s="326">
        <v>0</v>
      </c>
      <c r="D9" s="326">
        <v>0</v>
      </c>
      <c r="E9" s="326">
        <v>0</v>
      </c>
      <c r="F9" s="1310">
        <v>0</v>
      </c>
      <c r="G9" s="1311">
        <v>0</v>
      </c>
      <c r="H9" s="1132" t="s">
        <v>410</v>
      </c>
      <c r="I9" s="449"/>
      <c r="J9" s="1132" t="s">
        <v>747</v>
      </c>
      <c r="K9" s="449"/>
    </row>
    <row r="10" spans="1:13" s="401" customFormat="1" ht="67.5" customHeight="1">
      <c r="A10" s="328" t="s">
        <v>561</v>
      </c>
      <c r="B10" s="326" t="s">
        <v>412</v>
      </c>
      <c r="C10" s="324">
        <v>553</v>
      </c>
      <c r="D10" s="324">
        <v>545</v>
      </c>
      <c r="E10" s="324">
        <v>515</v>
      </c>
      <c r="F10" s="1308">
        <v>518</v>
      </c>
      <c r="G10" s="1268">
        <v>556</v>
      </c>
      <c r="H10" s="1132" t="s">
        <v>410</v>
      </c>
      <c r="I10" s="449"/>
      <c r="J10" s="1132" t="s">
        <v>747</v>
      </c>
      <c r="K10" s="449"/>
    </row>
    <row r="11" spans="1:13" s="401" customFormat="1" ht="26">
      <c r="A11" s="315" t="s">
        <v>910</v>
      </c>
      <c r="B11" s="326" t="s">
        <v>412</v>
      </c>
      <c r="C11" s="1312">
        <v>5.0000000000000001E-3</v>
      </c>
      <c r="D11" s="1312">
        <v>3.6999999999999998E-2</v>
      </c>
      <c r="E11" s="1312">
        <v>4.9000000000000002E-2</v>
      </c>
      <c r="F11" s="1313">
        <v>5.3999999999999999E-2</v>
      </c>
      <c r="G11" s="1369">
        <v>0.54900000000000004</v>
      </c>
      <c r="H11" s="1132" t="s">
        <v>410</v>
      </c>
      <c r="I11" s="449"/>
      <c r="J11" s="1132" t="s">
        <v>747</v>
      </c>
      <c r="K11" s="449"/>
    </row>
    <row r="12" spans="1:13" s="401" customFormat="1" ht="13">
      <c r="A12" s="330" t="s">
        <v>428</v>
      </c>
      <c r="B12" s="326" t="s">
        <v>412</v>
      </c>
      <c r="C12" s="324">
        <v>130</v>
      </c>
      <c r="D12" s="324">
        <v>117</v>
      </c>
      <c r="E12" s="324">
        <v>119</v>
      </c>
      <c r="F12" s="1308">
        <f>F13+F14+F15+F16</f>
        <v>107</v>
      </c>
      <c r="G12" s="1309">
        <f>G13+G14+G15+G16</f>
        <v>103.25</v>
      </c>
      <c r="H12" s="1132" t="s">
        <v>410</v>
      </c>
      <c r="I12" s="449"/>
      <c r="J12" s="1132" t="s">
        <v>747</v>
      </c>
      <c r="K12" s="449"/>
    </row>
    <row r="13" spans="1:13" s="401" customFormat="1" ht="13">
      <c r="A13" s="332" t="s">
        <v>424</v>
      </c>
      <c r="B13" s="326" t="s">
        <v>412</v>
      </c>
      <c r="C13" s="326">
        <v>74</v>
      </c>
      <c r="D13" s="326">
        <v>66</v>
      </c>
      <c r="E13" s="326">
        <v>68</v>
      </c>
      <c r="F13" s="1310">
        <v>57</v>
      </c>
      <c r="G13" s="1311">
        <v>57.36</v>
      </c>
      <c r="H13" s="1132" t="s">
        <v>410</v>
      </c>
      <c r="I13" s="449"/>
      <c r="J13" s="1132" t="s">
        <v>747</v>
      </c>
      <c r="K13" s="449"/>
    </row>
    <row r="14" spans="1:13" s="401" customFormat="1" ht="13">
      <c r="A14" s="332" t="s">
        <v>425</v>
      </c>
      <c r="B14" s="326" t="s">
        <v>412</v>
      </c>
      <c r="C14" s="326">
        <v>56</v>
      </c>
      <c r="D14" s="326">
        <v>51</v>
      </c>
      <c r="E14" s="326">
        <v>51</v>
      </c>
      <c r="F14" s="1310">
        <v>50</v>
      </c>
      <c r="G14" s="1314">
        <v>45.89</v>
      </c>
      <c r="H14" s="1132" t="s">
        <v>410</v>
      </c>
      <c r="I14" s="449"/>
      <c r="J14" s="1132" t="s">
        <v>747</v>
      </c>
      <c r="K14" s="449"/>
    </row>
    <row r="15" spans="1:13" s="401" customFormat="1" ht="13">
      <c r="A15" s="332" t="s">
        <v>426</v>
      </c>
      <c r="B15" s="326" t="s">
        <v>412</v>
      </c>
      <c r="C15" s="326">
        <v>0</v>
      </c>
      <c r="D15" s="326">
        <v>0</v>
      </c>
      <c r="E15" s="326">
        <v>0</v>
      </c>
      <c r="F15" s="1310">
        <v>0</v>
      </c>
      <c r="G15" s="1314">
        <v>0</v>
      </c>
      <c r="H15" s="1132" t="s">
        <v>410</v>
      </c>
      <c r="I15" s="449"/>
      <c r="J15" s="1132" t="s">
        <v>747</v>
      </c>
      <c r="K15" s="449"/>
    </row>
    <row r="16" spans="1:13" s="401" customFormat="1" ht="13">
      <c r="A16" s="332" t="s">
        <v>427</v>
      </c>
      <c r="B16" s="326" t="s">
        <v>412</v>
      </c>
      <c r="C16" s="326">
        <v>0</v>
      </c>
      <c r="D16" s="326">
        <v>0</v>
      </c>
      <c r="E16" s="326">
        <v>0</v>
      </c>
      <c r="F16" s="1310">
        <v>0</v>
      </c>
      <c r="G16" s="1314">
        <v>0</v>
      </c>
      <c r="H16" s="1132" t="s">
        <v>410</v>
      </c>
      <c r="I16" s="449"/>
      <c r="J16" s="1132" t="s">
        <v>747</v>
      </c>
      <c r="K16" s="449"/>
    </row>
    <row r="17" spans="1:11" ht="16" customHeight="1">
      <c r="A17" s="1469" t="s">
        <v>549</v>
      </c>
      <c r="B17" s="1470"/>
      <c r="C17" s="1470"/>
      <c r="D17" s="1470"/>
      <c r="E17" s="1470"/>
      <c r="F17" s="1470"/>
      <c r="G17" s="364"/>
    </row>
    <row r="18" spans="1:11" ht="16" customHeight="1">
      <c r="A18" s="1450" t="s">
        <v>996</v>
      </c>
      <c r="B18" s="1450"/>
      <c r="C18" s="1450"/>
      <c r="D18" s="1450"/>
      <c r="E18" s="1450"/>
      <c r="F18" s="1450"/>
      <c r="G18" s="1450"/>
      <c r="H18" s="446"/>
    </row>
    <row r="19" spans="1:11" ht="58" customHeight="1">
      <c r="A19" s="1450" t="s">
        <v>882</v>
      </c>
      <c r="B19" s="1450"/>
      <c r="C19" s="1450"/>
      <c r="D19" s="1450"/>
      <c r="E19" s="1450"/>
      <c r="F19" s="1450"/>
      <c r="G19" s="1450"/>
    </row>
    <row r="20" spans="1:11" ht="58" customHeight="1">
      <c r="A20" s="1464" t="s">
        <v>995</v>
      </c>
      <c r="B20" s="1464"/>
      <c r="C20" s="1464"/>
      <c r="D20" s="1464"/>
      <c r="E20" s="1464"/>
      <c r="F20" s="1464"/>
      <c r="G20" s="1464"/>
    </row>
    <row r="22" spans="1:11" ht="35.15" customHeight="1">
      <c r="A22" s="415" t="s">
        <v>678</v>
      </c>
      <c r="B22" s="421"/>
      <c r="C22" s="415"/>
      <c r="D22" s="415"/>
      <c r="E22" s="421"/>
      <c r="F22" s="421"/>
      <c r="G22" s="421"/>
      <c r="I22" s="7"/>
    </row>
    <row r="23" spans="1:11" s="401" customFormat="1" ht="14.5">
      <c r="A23" s="938" t="s">
        <v>542</v>
      </c>
      <c r="B23" s="588" t="s">
        <v>461</v>
      </c>
      <c r="C23" s="946">
        <v>2018</v>
      </c>
      <c r="D23" s="946">
        <v>2019</v>
      </c>
      <c r="E23" s="946">
        <v>2020</v>
      </c>
      <c r="F23" s="946">
        <v>2021</v>
      </c>
      <c r="G23" s="1053">
        <v>2022</v>
      </c>
      <c r="H23" s="443"/>
    </row>
    <row r="24" spans="1:11" s="401" customFormat="1" ht="14.5">
      <c r="A24" s="955" t="s">
        <v>602</v>
      </c>
      <c r="B24" s="868" t="s">
        <v>412</v>
      </c>
      <c r="C24" s="852">
        <f>C25+C26</f>
        <v>178.9</v>
      </c>
      <c r="D24" s="852">
        <f>D25+D26</f>
        <v>182.43600000000001</v>
      </c>
      <c r="E24" s="852">
        <f>E25+E26</f>
        <v>172.07499999999999</v>
      </c>
      <c r="F24" s="852">
        <f>F25+F26</f>
        <v>180.78399999999999</v>
      </c>
      <c r="G24" s="1315">
        <v>202.4</v>
      </c>
      <c r="H24" s="1133" t="s">
        <v>410</v>
      </c>
      <c r="I24" s="449"/>
      <c r="K24" s="449"/>
    </row>
    <row r="25" spans="1:11" s="401" customFormat="1" ht="13">
      <c r="A25" s="1411" t="s">
        <v>311</v>
      </c>
      <c r="B25" s="868" t="s">
        <v>412</v>
      </c>
      <c r="C25" s="790">
        <v>176</v>
      </c>
      <c r="D25" s="790">
        <v>178</v>
      </c>
      <c r="E25" s="790">
        <v>169</v>
      </c>
      <c r="F25" s="790">
        <v>177</v>
      </c>
      <c r="G25" s="985">
        <v>199</v>
      </c>
      <c r="H25" s="1133" t="s">
        <v>410</v>
      </c>
      <c r="I25" s="449"/>
      <c r="K25" s="449"/>
    </row>
    <row r="26" spans="1:11" s="401" customFormat="1" ht="13">
      <c r="A26" s="1411" t="s">
        <v>312</v>
      </c>
      <c r="B26" s="868" t="s">
        <v>412</v>
      </c>
      <c r="C26" s="716">
        <v>2.9</v>
      </c>
      <c r="D26" s="853">
        <v>4.4359999999999999</v>
      </c>
      <c r="E26" s="853">
        <v>3.0750000000000002</v>
      </c>
      <c r="F26" s="853">
        <v>3.7839999999999998</v>
      </c>
      <c r="G26" s="1144">
        <v>3.222</v>
      </c>
      <c r="H26" s="1133" t="s">
        <v>410</v>
      </c>
      <c r="I26" s="449"/>
      <c r="K26" s="449"/>
    </row>
    <row r="27" spans="1:11" s="401" customFormat="1" ht="14.5">
      <c r="A27" s="956" t="s">
        <v>603</v>
      </c>
      <c r="B27" s="868" t="s">
        <v>412</v>
      </c>
      <c r="C27" s="1316">
        <f>C28+C31+C32+C33</f>
        <v>323.17599999999999</v>
      </c>
      <c r="D27" s="1316">
        <v>320</v>
      </c>
      <c r="E27" s="1316">
        <f t="shared" ref="E27" si="0">E28+E31+E32+E33</f>
        <v>293.24699999999996</v>
      </c>
      <c r="F27" s="1316">
        <f>F28+F31+F32+F33</f>
        <v>296.36400000000003</v>
      </c>
      <c r="G27" s="1315">
        <f>G28+G31+G32+G33</f>
        <v>321.738</v>
      </c>
      <c r="H27" s="1133" t="s">
        <v>410</v>
      </c>
      <c r="I27" s="449"/>
      <c r="K27" s="449"/>
    </row>
    <row r="28" spans="1:11" s="401" customFormat="1" ht="13">
      <c r="A28" s="867" t="s">
        <v>932</v>
      </c>
      <c r="B28" s="868" t="s">
        <v>412</v>
      </c>
      <c r="C28" s="753">
        <f>C29+C30</f>
        <v>239.876</v>
      </c>
      <c r="D28" s="753">
        <f>D29+D30</f>
        <v>239.595</v>
      </c>
      <c r="E28" s="753">
        <f>E29+E30</f>
        <v>218.64699999999999</v>
      </c>
      <c r="F28" s="753">
        <f>F29+F30</f>
        <v>214.06399999999999</v>
      </c>
      <c r="G28" s="687">
        <f>G29+G30</f>
        <v>240.78800000000001</v>
      </c>
      <c r="H28" s="1133" t="s">
        <v>410</v>
      </c>
      <c r="I28" s="449"/>
      <c r="K28" s="449"/>
    </row>
    <row r="29" spans="1:11" s="401" customFormat="1" ht="13">
      <c r="A29" s="1411" t="s">
        <v>1020</v>
      </c>
      <c r="B29" s="868" t="s">
        <v>412</v>
      </c>
      <c r="C29" s="753">
        <v>160.876</v>
      </c>
      <c r="D29" s="753">
        <v>158.595</v>
      </c>
      <c r="E29" s="753">
        <v>150.64699999999999</v>
      </c>
      <c r="F29" s="753">
        <v>156.06399999999999</v>
      </c>
      <c r="G29" s="1301">
        <f>159.95+1.036</f>
        <v>160.98599999999999</v>
      </c>
      <c r="H29" s="1133" t="s">
        <v>410</v>
      </c>
      <c r="I29" s="449"/>
      <c r="K29" s="449"/>
    </row>
    <row r="30" spans="1:11" s="401" customFormat="1" ht="13">
      <c r="A30" s="1411" t="s">
        <v>1021</v>
      </c>
      <c r="B30" s="868" t="s">
        <v>412</v>
      </c>
      <c r="C30" s="753">
        <v>79</v>
      </c>
      <c r="D30" s="753">
        <v>81</v>
      </c>
      <c r="E30" s="753">
        <v>68</v>
      </c>
      <c r="F30" s="753">
        <v>58</v>
      </c>
      <c r="G30" s="1301">
        <v>79.802000000000007</v>
      </c>
      <c r="H30" s="1133" t="s">
        <v>410</v>
      </c>
      <c r="I30" s="449"/>
      <c r="K30" s="449"/>
    </row>
    <row r="31" spans="1:11" s="401" customFormat="1" ht="13">
      <c r="A31" s="1412" t="s">
        <v>1034</v>
      </c>
      <c r="B31" s="868" t="s">
        <v>412</v>
      </c>
      <c r="C31" s="924">
        <v>8.4</v>
      </c>
      <c r="D31" s="924">
        <v>7.5910000000000002</v>
      </c>
      <c r="E31" s="924">
        <v>7.7</v>
      </c>
      <c r="F31" s="924">
        <v>7.2</v>
      </c>
      <c r="G31" s="1119">
        <v>8</v>
      </c>
      <c r="H31" s="1133" t="s">
        <v>410</v>
      </c>
      <c r="I31" s="449"/>
      <c r="K31" s="449"/>
    </row>
    <row r="32" spans="1:11" s="401" customFormat="1" ht="13">
      <c r="A32" s="1412" t="s">
        <v>1035</v>
      </c>
      <c r="B32" s="868" t="s">
        <v>412</v>
      </c>
      <c r="C32" s="753">
        <v>72</v>
      </c>
      <c r="D32" s="753">
        <v>69</v>
      </c>
      <c r="E32" s="753">
        <v>64</v>
      </c>
      <c r="F32" s="1346">
        <v>72</v>
      </c>
      <c r="G32" s="1301">
        <v>70</v>
      </c>
      <c r="H32" s="1133" t="s">
        <v>410</v>
      </c>
      <c r="I32" s="449"/>
      <c r="K32" s="449"/>
    </row>
    <row r="33" spans="1:13" s="401" customFormat="1" ht="26">
      <c r="A33" s="1412" t="s">
        <v>1036</v>
      </c>
      <c r="B33" s="754" t="s">
        <v>412</v>
      </c>
      <c r="C33" s="1346">
        <v>2.9</v>
      </c>
      <c r="D33" s="1346">
        <v>3.02</v>
      </c>
      <c r="E33" s="1346">
        <v>2.9</v>
      </c>
      <c r="F33" s="1346">
        <v>3.1</v>
      </c>
      <c r="G33" s="1301">
        <v>2.95</v>
      </c>
      <c r="H33" s="1133" t="s">
        <v>410</v>
      </c>
      <c r="I33" s="449"/>
      <c r="K33" s="449"/>
    </row>
    <row r="34" spans="1:13">
      <c r="A34" s="558" t="s">
        <v>290</v>
      </c>
      <c r="B34" s="557"/>
      <c r="C34" s="585"/>
      <c r="D34" s="585"/>
      <c r="E34" s="586"/>
      <c r="F34" s="585"/>
      <c r="G34" s="585"/>
    </row>
    <row r="35" spans="1:13" ht="60" customHeight="1">
      <c r="A35" s="1450" t="s">
        <v>1013</v>
      </c>
      <c r="B35" s="1450"/>
      <c r="C35" s="1450"/>
      <c r="D35" s="1450"/>
      <c r="E35" s="1450"/>
      <c r="F35" s="1450"/>
      <c r="G35" s="1450"/>
    </row>
    <row r="37" spans="1:13" ht="35.15" customHeight="1">
      <c r="A37" s="415" t="s">
        <v>580</v>
      </c>
      <c r="B37" s="421"/>
      <c r="C37" s="421"/>
      <c r="D37" s="421"/>
      <c r="E37" s="421"/>
      <c r="F37" s="421"/>
      <c r="G37" s="421"/>
      <c r="M37" s="476"/>
    </row>
    <row r="38" spans="1:13" s="401" customFormat="1" ht="14.5">
      <c r="A38" s="938" t="s">
        <v>542</v>
      </c>
      <c r="B38" s="588" t="s">
        <v>461</v>
      </c>
      <c r="C38" s="946">
        <v>2018</v>
      </c>
      <c r="D38" s="946">
        <v>2019</v>
      </c>
      <c r="E38" s="946">
        <v>2020</v>
      </c>
      <c r="F38" s="1053">
        <v>2021</v>
      </c>
      <c r="G38" s="1053">
        <v>2022</v>
      </c>
      <c r="H38" s="439"/>
    </row>
    <row r="39" spans="1:13" s="401" customFormat="1" ht="20.149999999999999" customHeight="1">
      <c r="A39" s="332" t="s">
        <v>581</v>
      </c>
      <c r="B39" s="326" t="s">
        <v>421</v>
      </c>
      <c r="C39" s="716">
        <v>0.224</v>
      </c>
      <c r="D39" s="716">
        <v>0.22700000000000001</v>
      </c>
      <c r="E39" s="716">
        <v>0.247</v>
      </c>
      <c r="F39" s="716">
        <v>0.247</v>
      </c>
      <c r="G39" s="554">
        <v>0.26600000000000001</v>
      </c>
      <c r="H39" s="1133" t="s">
        <v>744</v>
      </c>
      <c r="I39" s="449"/>
      <c r="J39" s="1132" t="s">
        <v>748</v>
      </c>
      <c r="K39" s="1133" t="s">
        <v>417</v>
      </c>
    </row>
    <row r="40" spans="1:13" s="401" customFormat="1" ht="39" customHeight="1">
      <c r="A40" s="569" t="s">
        <v>436</v>
      </c>
      <c r="B40" s="326" t="s">
        <v>422</v>
      </c>
      <c r="C40" s="331">
        <v>3.9</v>
      </c>
      <c r="D40" s="326">
        <v>3.7</v>
      </c>
      <c r="E40" s="764">
        <v>4</v>
      </c>
      <c r="F40" s="331">
        <v>3.6</v>
      </c>
      <c r="G40" s="755">
        <v>3.8</v>
      </c>
      <c r="H40" s="1133" t="s">
        <v>744</v>
      </c>
      <c r="I40" s="439"/>
      <c r="J40" s="1133" t="s">
        <v>748</v>
      </c>
      <c r="K40" s="1133" t="s">
        <v>417</v>
      </c>
    </row>
    <row r="41" spans="1:13" s="401" customFormat="1" ht="41.15" customHeight="1">
      <c r="A41" s="427" t="s">
        <v>311</v>
      </c>
      <c r="B41" s="326" t="s">
        <v>422</v>
      </c>
      <c r="C41" s="331">
        <v>3.7</v>
      </c>
      <c r="D41" s="326">
        <v>3.5</v>
      </c>
      <c r="E41" s="331">
        <v>3.7</v>
      </c>
      <c r="F41" s="331">
        <v>3.6</v>
      </c>
      <c r="G41" s="755">
        <v>3.6</v>
      </c>
      <c r="H41" s="1133" t="s">
        <v>744</v>
      </c>
      <c r="I41" s="439"/>
      <c r="J41" s="1133" t="s">
        <v>748</v>
      </c>
      <c r="K41" s="1133" t="s">
        <v>417</v>
      </c>
    </row>
    <row r="42" spans="1:13" s="401" customFormat="1" ht="42" customHeight="1">
      <c r="A42" s="570" t="s">
        <v>312</v>
      </c>
      <c r="B42" s="750" t="s">
        <v>422</v>
      </c>
      <c r="C42" s="751">
        <v>4.3</v>
      </c>
      <c r="D42" s="750">
        <v>4.3</v>
      </c>
      <c r="E42" s="751">
        <v>4.8</v>
      </c>
      <c r="F42" s="751">
        <v>3.7</v>
      </c>
      <c r="G42" s="1289">
        <v>4</v>
      </c>
      <c r="H42" s="1133" t="s">
        <v>744</v>
      </c>
      <c r="I42" s="439"/>
      <c r="J42" s="1133" t="s">
        <v>748</v>
      </c>
      <c r="K42" s="443"/>
    </row>
    <row r="43" spans="1:13" s="401" customFormat="1" ht="39">
      <c r="A43" s="578" t="s">
        <v>440</v>
      </c>
      <c r="B43" s="752" t="s">
        <v>583</v>
      </c>
      <c r="C43" s="581"/>
      <c r="D43" s="561">
        <v>4.2</v>
      </c>
      <c r="E43" s="561">
        <v>4.0999999999999996</v>
      </c>
      <c r="F43" s="561">
        <v>4.0999999999999996</v>
      </c>
      <c r="G43" s="561">
        <v>4.0999999999999996</v>
      </c>
      <c r="H43" s="1133" t="s">
        <v>744</v>
      </c>
      <c r="I43" s="449"/>
      <c r="J43" s="1132" t="s">
        <v>748</v>
      </c>
      <c r="K43" s="1133" t="s">
        <v>417</v>
      </c>
    </row>
    <row r="44" spans="1:13" ht="25" customHeight="1">
      <c r="A44" s="1472" t="s">
        <v>582</v>
      </c>
      <c r="B44" s="1472"/>
      <c r="C44" s="1472"/>
      <c r="D44" s="1472"/>
      <c r="E44" s="1472"/>
      <c r="F44" s="1472"/>
      <c r="G44" s="559"/>
    </row>
    <row r="45" spans="1:13" ht="55" customHeight="1">
      <c r="A45" s="1450" t="s">
        <v>933</v>
      </c>
      <c r="B45" s="1450"/>
      <c r="C45" s="1450"/>
      <c r="D45" s="1450"/>
      <c r="E45" s="1450"/>
      <c r="F45" s="1450"/>
      <c r="G45" s="1450"/>
    </row>
    <row r="46" spans="1:13" ht="45" customHeight="1">
      <c r="A46" s="1473" t="s">
        <v>1061</v>
      </c>
      <c r="B46" s="1473"/>
      <c r="C46" s="1473"/>
      <c r="D46" s="1473"/>
      <c r="E46" s="1473"/>
      <c r="F46" s="1473"/>
      <c r="G46" s="1473"/>
      <c r="H46"/>
    </row>
    <row r="47" spans="1:13" ht="16" customHeight="1">
      <c r="A47" s="333"/>
      <c r="B47" s="333"/>
      <c r="C47" s="320"/>
      <c r="D47" s="319"/>
    </row>
    <row r="48" spans="1:13" ht="35.15" customHeight="1">
      <c r="A48" s="415" t="s">
        <v>413</v>
      </c>
      <c r="B48" s="421"/>
      <c r="C48" s="421"/>
      <c r="D48" s="421"/>
      <c r="E48" s="421"/>
      <c r="F48" s="1024"/>
      <c r="G48" s="1024"/>
      <c r="L48" s="443"/>
    </row>
    <row r="49" spans="1:12" s="401" customFormat="1" ht="16" customHeight="1">
      <c r="A49" s="938" t="s">
        <v>542</v>
      </c>
      <c r="B49" s="606" t="s">
        <v>461</v>
      </c>
      <c r="C49" s="1059">
        <v>2016</v>
      </c>
      <c r="D49" s="1059">
        <v>2018</v>
      </c>
      <c r="E49" s="1059">
        <v>2020</v>
      </c>
      <c r="F49" s="873"/>
      <c r="G49" s="873"/>
      <c r="H49" s="443"/>
    </row>
    <row r="50" spans="1:12" s="401" customFormat="1" ht="16" customHeight="1">
      <c r="A50" s="1052" t="s">
        <v>414</v>
      </c>
      <c r="B50" s="554" t="s">
        <v>122</v>
      </c>
      <c r="C50" s="755">
        <v>98.8</v>
      </c>
      <c r="D50" s="755">
        <v>96.5</v>
      </c>
      <c r="E50" s="755">
        <v>96.6</v>
      </c>
      <c r="H50" s="449"/>
      <c r="I50" s="449"/>
      <c r="J50" s="1132" t="s">
        <v>749</v>
      </c>
      <c r="K50" s="449"/>
    </row>
    <row r="51" spans="1:12" ht="16" customHeight="1">
      <c r="A51" s="530" t="s">
        <v>513</v>
      </c>
      <c r="B51" s="531"/>
      <c r="C51" s="532"/>
      <c r="D51" s="532"/>
      <c r="E51" s="532"/>
    </row>
    <row r="52" spans="1:12" ht="49" customHeight="1">
      <c r="A52" s="1471" t="s">
        <v>920</v>
      </c>
      <c r="B52" s="1471"/>
      <c r="C52" s="1471"/>
      <c r="D52" s="1471"/>
      <c r="E52" s="1471"/>
      <c r="F52" s="1471"/>
      <c r="G52" s="1471"/>
    </row>
    <row r="53" spans="1:12" ht="16" customHeight="1">
      <c r="A53" s="456"/>
      <c r="B53" s="456"/>
      <c r="C53" s="456"/>
      <c r="D53" s="456"/>
      <c r="E53" s="456"/>
      <c r="F53" s="456"/>
      <c r="G53" s="456"/>
    </row>
    <row r="54" spans="1:12" ht="35.15" customHeight="1">
      <c r="A54" s="415" t="s">
        <v>559</v>
      </c>
      <c r="B54" s="421"/>
      <c r="C54" s="421"/>
      <c r="D54" s="421"/>
      <c r="E54" s="421"/>
      <c r="F54" s="421"/>
      <c r="G54" s="421"/>
    </row>
    <row r="55" spans="1:12" s="401" customFormat="1" ht="14.5">
      <c r="A55" s="938" t="s">
        <v>542</v>
      </c>
      <c r="B55" s="588" t="s">
        <v>461</v>
      </c>
      <c r="C55" s="1060">
        <v>2018</v>
      </c>
      <c r="D55" s="1060">
        <v>2019</v>
      </c>
      <c r="E55" s="1061">
        <v>2020</v>
      </c>
      <c r="F55" s="1060">
        <v>2021</v>
      </c>
      <c r="G55" s="1063">
        <v>2022</v>
      </c>
      <c r="H55" s="443"/>
    </row>
    <row r="56" spans="1:12" s="401" customFormat="1" ht="29">
      <c r="A56" s="947" t="s">
        <v>560</v>
      </c>
      <c r="B56" s="327" t="s">
        <v>415</v>
      </c>
      <c r="C56" s="749">
        <f t="shared" ref="C56:E56" si="1">C57+C66</f>
        <v>1366.5</v>
      </c>
      <c r="D56" s="749">
        <f t="shared" si="1"/>
        <v>1110</v>
      </c>
      <c r="E56" s="749">
        <f t="shared" si="1"/>
        <v>836</v>
      </c>
      <c r="F56" s="749">
        <f>F57+F66</f>
        <v>1020.8</v>
      </c>
      <c r="G56" s="749">
        <f>G57+G66</f>
        <v>1070.8</v>
      </c>
      <c r="H56" s="449"/>
      <c r="I56" s="449"/>
      <c r="J56" s="449"/>
      <c r="K56" s="449"/>
    </row>
    <row r="57" spans="1:12" s="401" customFormat="1" ht="29">
      <c r="A57" s="948" t="s">
        <v>679</v>
      </c>
      <c r="B57" s="326" t="s">
        <v>415</v>
      </c>
      <c r="C57" s="1317">
        <v>1365</v>
      </c>
      <c r="D57" s="1317">
        <v>1100</v>
      </c>
      <c r="E57" s="1318">
        <v>822</v>
      </c>
      <c r="F57" s="1319">
        <v>1008</v>
      </c>
      <c r="G57" s="1319">
        <v>1057</v>
      </c>
      <c r="H57" s="449"/>
      <c r="I57" s="449"/>
      <c r="J57" s="449"/>
      <c r="K57" s="449"/>
    </row>
    <row r="58" spans="1:12" s="401" customFormat="1" ht="14.5">
      <c r="A58" s="35" t="s">
        <v>305</v>
      </c>
      <c r="B58" s="326" t="s">
        <v>415</v>
      </c>
      <c r="C58" s="326">
        <v>192</v>
      </c>
      <c r="D58" s="326">
        <v>218</v>
      </c>
      <c r="E58" s="1320">
        <v>211</v>
      </c>
      <c r="F58" s="1321">
        <v>203.7</v>
      </c>
      <c r="G58" s="1322">
        <v>214</v>
      </c>
      <c r="H58" s="449"/>
      <c r="I58" s="449"/>
      <c r="J58" s="449"/>
      <c r="K58" s="449"/>
      <c r="L58" s="374"/>
    </row>
    <row r="59" spans="1:12" s="401" customFormat="1" ht="14.5">
      <c r="A59" s="35" t="s">
        <v>306</v>
      </c>
      <c r="B59" s="326" t="s">
        <v>415</v>
      </c>
      <c r="C59" s="326">
        <v>17</v>
      </c>
      <c r="D59" s="326">
        <v>14</v>
      </c>
      <c r="E59" s="1320">
        <v>12</v>
      </c>
      <c r="F59" s="1321">
        <v>14</v>
      </c>
      <c r="G59" s="1322">
        <v>36</v>
      </c>
      <c r="H59" s="449"/>
      <c r="I59" s="449"/>
      <c r="J59" s="449"/>
      <c r="K59" s="449"/>
    </row>
    <row r="60" spans="1:12" s="401" customFormat="1" ht="14.5">
      <c r="A60" s="35" t="s">
        <v>307</v>
      </c>
      <c r="B60" s="326" t="s">
        <v>415</v>
      </c>
      <c r="C60" s="1434">
        <v>1156</v>
      </c>
      <c r="D60" s="326">
        <v>868</v>
      </c>
      <c r="E60" s="1320">
        <v>599</v>
      </c>
      <c r="F60" s="1321">
        <v>789.7</v>
      </c>
      <c r="G60" s="1322">
        <v>807</v>
      </c>
      <c r="H60" s="449"/>
      <c r="I60" s="449"/>
      <c r="J60" s="449"/>
      <c r="K60" s="449"/>
    </row>
    <row r="61" spans="1:12" s="401" customFormat="1" ht="14.5">
      <c r="A61" s="949" t="s">
        <v>278</v>
      </c>
      <c r="B61" s="1413"/>
      <c r="C61" s="1434"/>
      <c r="D61" s="327"/>
      <c r="E61" s="1320"/>
      <c r="F61" s="1321"/>
      <c r="G61" s="1322"/>
      <c r="H61" s="449"/>
      <c r="I61" s="449"/>
      <c r="J61" s="449"/>
      <c r="K61" s="449"/>
    </row>
    <row r="62" spans="1:12" s="401" customFormat="1" ht="14.5">
      <c r="A62" s="940" t="s">
        <v>429</v>
      </c>
      <c r="B62" s="327" t="s">
        <v>415</v>
      </c>
      <c r="C62" s="1434">
        <v>1161</v>
      </c>
      <c r="D62" s="326">
        <v>880</v>
      </c>
      <c r="E62" s="326">
        <v>611</v>
      </c>
      <c r="F62" s="1321">
        <f>F59+F60</f>
        <v>803.7</v>
      </c>
      <c r="G62" s="1321">
        <f>G59+G60</f>
        <v>843</v>
      </c>
      <c r="H62" s="449"/>
      <c r="I62" s="449"/>
      <c r="J62" s="449"/>
      <c r="K62" s="449"/>
    </row>
    <row r="63" spans="1:12" s="401" customFormat="1" ht="14.5">
      <c r="A63" s="950" t="s">
        <v>430</v>
      </c>
      <c r="B63" s="327" t="s">
        <v>415</v>
      </c>
      <c r="C63" s="326">
        <v>204</v>
      </c>
      <c r="D63" s="326">
        <v>220</v>
      </c>
      <c r="E63" s="326">
        <v>211</v>
      </c>
      <c r="F63" s="1321">
        <f>F58</f>
        <v>203.7</v>
      </c>
      <c r="G63" s="1321">
        <f>G58</f>
        <v>214</v>
      </c>
      <c r="H63" s="449"/>
      <c r="I63" s="449"/>
      <c r="J63" s="449"/>
      <c r="K63" s="449"/>
    </row>
    <row r="64" spans="1:12" s="401" customFormat="1" ht="56.15" customHeight="1">
      <c r="A64" s="35" t="s">
        <v>604</v>
      </c>
      <c r="B64" s="326" t="s">
        <v>303</v>
      </c>
      <c r="C64" s="1323">
        <v>19919</v>
      </c>
      <c r="D64" s="1323">
        <v>18307</v>
      </c>
      <c r="E64" s="1324">
        <v>17139</v>
      </c>
      <c r="F64" s="1324">
        <v>15800.966</v>
      </c>
      <c r="G64" s="1371">
        <v>16808</v>
      </c>
      <c r="H64" s="449"/>
      <c r="I64" s="449"/>
      <c r="J64" s="449"/>
      <c r="K64" s="449"/>
      <c r="L64" s="374"/>
    </row>
    <row r="65" spans="1:11" s="401" customFormat="1" ht="55" customHeight="1">
      <c r="A65" s="35" t="s">
        <v>605</v>
      </c>
      <c r="B65" s="326" t="s">
        <v>122</v>
      </c>
      <c r="C65" s="984">
        <f>C57/C64*100</f>
        <v>6.8527536522917822</v>
      </c>
      <c r="D65" s="984">
        <f>D57/D64*100</f>
        <v>6.0086305784672529</v>
      </c>
      <c r="E65" s="984">
        <f>E57/E64*100</f>
        <v>4.7960791178015061</v>
      </c>
      <c r="F65" s="984">
        <f>F57/F64*100</f>
        <v>6.3793568064129751</v>
      </c>
      <c r="G65" s="984">
        <f>G57/G64*100</f>
        <v>6.2886720609233695</v>
      </c>
      <c r="H65" s="449"/>
      <c r="I65" s="449"/>
      <c r="J65" s="449"/>
      <c r="K65" s="449"/>
    </row>
    <row r="66" spans="1:11" s="401" customFormat="1" ht="39" customHeight="1">
      <c r="A66" s="947" t="s">
        <v>921</v>
      </c>
      <c r="B66" s="326" t="s">
        <v>415</v>
      </c>
      <c r="C66" s="1325">
        <v>1.5</v>
      </c>
      <c r="D66" s="1326">
        <v>10</v>
      </c>
      <c r="E66" s="1326">
        <v>14</v>
      </c>
      <c r="F66" s="1326">
        <v>12.8</v>
      </c>
      <c r="G66" s="1326">
        <v>13.8</v>
      </c>
      <c r="H66" s="449"/>
      <c r="I66" s="449"/>
      <c r="J66" s="449"/>
      <c r="K66" s="449"/>
    </row>
    <row r="67" spans="1:11" s="401" customFormat="1" ht="56.15" customHeight="1">
      <c r="A67" s="35" t="s">
        <v>606</v>
      </c>
      <c r="B67" s="326" t="s">
        <v>415</v>
      </c>
      <c r="C67" s="951">
        <v>7319</v>
      </c>
      <c r="D67" s="952">
        <v>7453</v>
      </c>
      <c r="E67" s="953">
        <v>7080</v>
      </c>
      <c r="F67" s="954">
        <v>7171</v>
      </c>
      <c r="G67" s="954">
        <v>7781</v>
      </c>
      <c r="H67" s="449"/>
      <c r="I67" s="449"/>
      <c r="J67" s="449"/>
      <c r="K67" s="449"/>
    </row>
    <row r="68" spans="1:11" s="401" customFormat="1" ht="61" customHeight="1">
      <c r="A68" s="35" t="s">
        <v>607</v>
      </c>
      <c r="B68" s="326" t="s">
        <v>122</v>
      </c>
      <c r="C68" s="829">
        <f t="shared" ref="C68:E68" si="2">C56/(C64+C67)*100</f>
        <v>5.0168881709376603</v>
      </c>
      <c r="D68" s="829">
        <f t="shared" si="2"/>
        <v>4.3090062111801242</v>
      </c>
      <c r="E68" s="829">
        <f t="shared" si="2"/>
        <v>3.4518353358933074</v>
      </c>
      <c r="F68" s="829">
        <f>F56/(F64+F67)*100</f>
        <v>4.443677132379527</v>
      </c>
      <c r="G68" s="829">
        <f>G56/(G64+G67)*100</f>
        <v>4.3547927935255606</v>
      </c>
      <c r="H68" s="449"/>
      <c r="I68" s="449"/>
      <c r="J68" s="449"/>
      <c r="K68" s="449"/>
    </row>
    <row r="69" spans="1:11">
      <c r="A69" s="414" t="s">
        <v>290</v>
      </c>
      <c r="B69" s="320"/>
      <c r="C69" s="555"/>
      <c r="D69" s="555"/>
      <c r="E69" s="555"/>
      <c r="F69" s="555"/>
      <c r="G69" s="555"/>
      <c r="H69" s="475"/>
    </row>
    <row r="70" spans="1:11" ht="36" customHeight="1">
      <c r="A70" s="1450" t="s">
        <v>934</v>
      </c>
      <c r="B70" s="1450"/>
      <c r="C70" s="1450"/>
      <c r="D70" s="1450"/>
      <c r="E70" s="1450"/>
      <c r="F70" s="1450"/>
      <c r="G70" s="1450"/>
      <c r="H70" s="475"/>
    </row>
    <row r="71" spans="1:11" ht="16" customHeight="1">
      <c r="A71" s="381"/>
      <c r="B71" s="381"/>
      <c r="H71" s="464"/>
    </row>
    <row r="72" spans="1:11" ht="35.15" customHeight="1">
      <c r="A72" s="415" t="s">
        <v>309</v>
      </c>
      <c r="B72" s="1115"/>
      <c r="C72" s="1115"/>
      <c r="D72" s="1115"/>
      <c r="E72" s="1115"/>
      <c r="F72" s="1115"/>
      <c r="G72" s="1115"/>
      <c r="I72" s="1294"/>
    </row>
    <row r="73" spans="1:11" s="401" customFormat="1" ht="16" customHeight="1">
      <c r="A73" s="938" t="s">
        <v>542</v>
      </c>
      <c r="B73" s="606" t="s">
        <v>461</v>
      </c>
      <c r="C73" s="1118">
        <v>2018</v>
      </c>
      <c r="D73" s="1118">
        <v>2019</v>
      </c>
      <c r="E73" s="1118">
        <v>2020</v>
      </c>
      <c r="F73" s="1118">
        <v>2021</v>
      </c>
      <c r="G73" s="1118">
        <v>2022</v>
      </c>
      <c r="H73" s="443"/>
    </row>
    <row r="74" spans="1:11" s="401" customFormat="1" ht="16" customHeight="1">
      <c r="A74" s="744" t="s">
        <v>416</v>
      </c>
      <c r="B74" s="339" t="s">
        <v>303</v>
      </c>
      <c r="C74" s="623">
        <v>1.5</v>
      </c>
      <c r="D74" s="623">
        <v>10.4</v>
      </c>
      <c r="E74" s="623">
        <v>13.6</v>
      </c>
      <c r="F74" s="745">
        <f>F75+F76</f>
        <v>15.100000000000001</v>
      </c>
      <c r="G74" s="1299">
        <f>G75+G76</f>
        <v>153</v>
      </c>
      <c r="H74" s="1097" t="s">
        <v>410</v>
      </c>
      <c r="J74" s="1132" t="s">
        <v>743</v>
      </c>
      <c r="K74" s="449"/>
    </row>
    <row r="75" spans="1:11" s="401" customFormat="1" ht="16" customHeight="1">
      <c r="A75" s="746" t="s">
        <v>507</v>
      </c>
      <c r="B75" s="339" t="s">
        <v>303</v>
      </c>
      <c r="C75" s="506">
        <v>0</v>
      </c>
      <c r="D75" s="506">
        <v>0</v>
      </c>
      <c r="E75" s="506">
        <v>0</v>
      </c>
      <c r="F75" s="622">
        <v>2.2999999999999998</v>
      </c>
      <c r="G75" s="1300">
        <v>140</v>
      </c>
      <c r="H75" s="1097" t="s">
        <v>410</v>
      </c>
      <c r="J75" s="1132" t="s">
        <v>743</v>
      </c>
    </row>
    <row r="76" spans="1:11" s="401" customFormat="1" ht="16" customHeight="1">
      <c r="A76" s="746" t="s">
        <v>508</v>
      </c>
      <c r="B76" s="339" t="s">
        <v>303</v>
      </c>
      <c r="C76" s="506">
        <v>1.5</v>
      </c>
      <c r="D76" s="506">
        <v>10.4</v>
      </c>
      <c r="E76" s="506">
        <v>13.6</v>
      </c>
      <c r="F76" s="622">
        <v>12.8</v>
      </c>
      <c r="G76" s="1300">
        <v>13</v>
      </c>
      <c r="H76" s="1097" t="s">
        <v>410</v>
      </c>
      <c r="J76" s="1132" t="s">
        <v>743</v>
      </c>
    </row>
    <row r="77" spans="1:11" s="401" customFormat="1" ht="45" customHeight="1">
      <c r="A77" s="747" t="s">
        <v>579</v>
      </c>
      <c r="B77" s="384" t="s">
        <v>122</v>
      </c>
      <c r="C77" s="1290">
        <f>(C76*1000*3.6/1000000)/C4*100</f>
        <v>1.0756972111553786E-3</v>
      </c>
      <c r="D77" s="1290">
        <f>(D76*1000*3.6/1000000)/D4*100</f>
        <v>7.458167330677291E-3</v>
      </c>
      <c r="E77" s="1293">
        <f>(E76*1000*3.6/1000000)/E4*100</f>
        <v>1.0529032258064515E-2</v>
      </c>
      <c r="F77" s="1293">
        <f>(F74*1000*3.6/1000000)/F4*100</f>
        <v>1.1394936422291817E-2</v>
      </c>
      <c r="G77" s="1119">
        <v>0.1</v>
      </c>
      <c r="H77" s="449"/>
      <c r="I77" s="449"/>
      <c r="J77" s="449"/>
      <c r="K77" s="1097" t="s">
        <v>793</v>
      </c>
    </row>
    <row r="78" spans="1:11" s="401" customFormat="1" ht="16" customHeight="1">
      <c r="A78" s="457" t="s">
        <v>578</v>
      </c>
      <c r="B78" s="339"/>
      <c r="C78" s="623"/>
      <c r="D78" s="623"/>
      <c r="E78" s="506"/>
      <c r="F78" s="70"/>
      <c r="G78" s="581"/>
      <c r="H78" s="443"/>
      <c r="I78" s="449"/>
    </row>
    <row r="79" spans="1:11" s="401" customFormat="1" ht="16" customHeight="1">
      <c r="A79" s="748" t="s">
        <v>304</v>
      </c>
      <c r="B79" s="339" t="s">
        <v>303</v>
      </c>
      <c r="C79" s="506">
        <v>0</v>
      </c>
      <c r="D79" s="506">
        <v>0</v>
      </c>
      <c r="E79" s="384">
        <v>0</v>
      </c>
      <c r="F79" s="384">
        <v>0</v>
      </c>
      <c r="G79" s="561">
        <v>0</v>
      </c>
      <c r="H79" s="449"/>
      <c r="I79" s="449"/>
      <c r="J79" s="1132" t="s">
        <v>743</v>
      </c>
      <c r="K79" s="449"/>
    </row>
    <row r="80" spans="1:11" s="401" customFormat="1" ht="16" customHeight="1">
      <c r="A80" s="748" t="s">
        <v>305</v>
      </c>
      <c r="B80" s="339" t="s">
        <v>303</v>
      </c>
      <c r="C80" s="506">
        <v>0</v>
      </c>
      <c r="D80" s="506">
        <v>0</v>
      </c>
      <c r="E80" s="384">
        <v>0</v>
      </c>
      <c r="F80" s="384">
        <v>0</v>
      </c>
      <c r="G80" s="561">
        <v>0</v>
      </c>
      <c r="H80" s="449"/>
      <c r="I80" s="449"/>
      <c r="J80" s="1132" t="s">
        <v>743</v>
      </c>
      <c r="K80" s="449"/>
    </row>
    <row r="81" spans="1:12" s="401" customFormat="1" ht="16" customHeight="1">
      <c r="A81" s="748" t="s">
        <v>306</v>
      </c>
      <c r="B81" s="339" t="s">
        <v>303</v>
      </c>
      <c r="C81" s="506">
        <v>1.5</v>
      </c>
      <c r="D81" s="506">
        <v>10.4</v>
      </c>
      <c r="E81" s="624">
        <v>13.6</v>
      </c>
      <c r="F81" s="687">
        <v>15</v>
      </c>
      <c r="G81" s="1301">
        <v>47</v>
      </c>
      <c r="H81" s="449"/>
      <c r="I81" s="449"/>
      <c r="J81" s="1132" t="s">
        <v>743</v>
      </c>
      <c r="K81" s="449"/>
    </row>
    <row r="82" spans="1:12" s="401" customFormat="1" ht="16" customHeight="1">
      <c r="A82" s="748" t="s">
        <v>307</v>
      </c>
      <c r="B82" s="339" t="s">
        <v>303</v>
      </c>
      <c r="C82" s="506">
        <v>0</v>
      </c>
      <c r="D82" s="506">
        <v>0</v>
      </c>
      <c r="E82" s="384">
        <v>0</v>
      </c>
      <c r="F82" s="384">
        <v>0</v>
      </c>
      <c r="G82" s="1301">
        <v>106</v>
      </c>
      <c r="H82" s="449"/>
      <c r="I82" s="449"/>
      <c r="J82" s="1132" t="s">
        <v>743</v>
      </c>
      <c r="K82" s="449"/>
    </row>
    <row r="83" spans="1:12" s="401" customFormat="1" ht="16" customHeight="1">
      <c r="A83" s="748" t="s">
        <v>308</v>
      </c>
      <c r="B83" s="339" t="s">
        <v>303</v>
      </c>
      <c r="C83" s="506">
        <v>0</v>
      </c>
      <c r="D83" s="506">
        <v>0</v>
      </c>
      <c r="E83" s="384">
        <v>0</v>
      </c>
      <c r="F83" s="384">
        <v>0</v>
      </c>
      <c r="G83" s="561">
        <v>0</v>
      </c>
      <c r="H83" s="449"/>
      <c r="I83" s="449"/>
      <c r="J83" s="1132" t="s">
        <v>743</v>
      </c>
      <c r="K83" s="449"/>
    </row>
    <row r="84" spans="1:12" ht="16" customHeight="1">
      <c r="A84" s="484" t="s">
        <v>513</v>
      </c>
    </row>
    <row r="85" spans="1:12" ht="58" customHeight="1">
      <c r="A85" s="1468" t="s">
        <v>926</v>
      </c>
      <c r="B85" s="1468"/>
      <c r="C85" s="1468"/>
      <c r="D85" s="1468"/>
      <c r="E85" s="1468"/>
      <c r="F85" s="1468"/>
      <c r="G85" s="1468"/>
      <c r="I85" s="1291"/>
    </row>
    <row r="86" spans="1:12" ht="16" customHeight="1">
      <c r="A86" s="386"/>
      <c r="B86" s="386"/>
      <c r="C86" s="386"/>
      <c r="D86" s="386"/>
      <c r="E86" s="386"/>
    </row>
    <row r="87" spans="1:12" ht="35.15" customHeight="1">
      <c r="A87" s="415" t="s">
        <v>635</v>
      </c>
      <c r="B87" s="406"/>
      <c r="C87" s="406"/>
      <c r="D87" s="406"/>
      <c r="E87" s="406"/>
      <c r="F87" s="406"/>
      <c r="G87" s="406"/>
      <c r="I87" s="11"/>
      <c r="L87" s="556"/>
    </row>
    <row r="88" spans="1:12" s="401" customFormat="1" ht="14.5">
      <c r="A88" s="938" t="s">
        <v>542</v>
      </c>
      <c r="B88" s="588" t="s">
        <v>461</v>
      </c>
      <c r="C88" s="1060">
        <v>2018</v>
      </c>
      <c r="D88" s="1060">
        <v>2019</v>
      </c>
      <c r="E88" s="1061">
        <v>2020</v>
      </c>
      <c r="F88" s="1060">
        <v>2021</v>
      </c>
      <c r="G88" s="1063">
        <v>2022</v>
      </c>
      <c r="H88" s="439"/>
    </row>
    <row r="89" spans="1:12" s="401" customFormat="1" ht="13">
      <c r="A89" s="867" t="s">
        <v>418</v>
      </c>
      <c r="B89" s="868" t="s">
        <v>389</v>
      </c>
      <c r="C89" s="869">
        <v>2580</v>
      </c>
      <c r="D89" s="869">
        <v>526</v>
      </c>
      <c r="E89" s="869">
        <v>1865</v>
      </c>
      <c r="F89" s="869">
        <v>2023</v>
      </c>
      <c r="G89" s="1121">
        <v>200</v>
      </c>
      <c r="H89" s="449"/>
      <c r="I89" s="449"/>
      <c r="J89" s="449"/>
      <c r="K89" s="1131" t="s">
        <v>742</v>
      </c>
    </row>
    <row r="90" spans="1:12" s="401" customFormat="1" ht="38.15" customHeight="1">
      <c r="A90" s="870" t="s">
        <v>550</v>
      </c>
      <c r="B90" s="871" t="s">
        <v>122</v>
      </c>
      <c r="C90" s="872">
        <v>47</v>
      </c>
      <c r="D90" s="872">
        <v>12</v>
      </c>
      <c r="E90" s="872">
        <v>37</v>
      </c>
      <c r="F90" s="872">
        <v>18</v>
      </c>
      <c r="G90" s="1122">
        <v>1.8</v>
      </c>
      <c r="H90" s="449"/>
      <c r="I90" s="1132" t="s">
        <v>1006</v>
      </c>
      <c r="J90" s="449"/>
      <c r="K90" s="449"/>
    </row>
    <row r="91" spans="1:12" s="401" customFormat="1" ht="26">
      <c r="A91" s="870" t="s">
        <v>419</v>
      </c>
      <c r="B91" s="871" t="s">
        <v>122</v>
      </c>
      <c r="C91" s="1338">
        <v>11</v>
      </c>
      <c r="D91" s="1338">
        <v>12</v>
      </c>
      <c r="E91" s="1338">
        <v>14</v>
      </c>
      <c r="F91" s="1338">
        <v>14</v>
      </c>
      <c r="G91" s="1339">
        <v>15</v>
      </c>
      <c r="H91" s="449"/>
      <c r="I91" s="1132" t="s">
        <v>1006</v>
      </c>
      <c r="J91" s="449"/>
      <c r="K91" s="449"/>
    </row>
    <row r="92" spans="1:12" ht="16" customHeight="1">
      <c r="A92" s="1467" t="s">
        <v>663</v>
      </c>
      <c r="B92" s="1467"/>
      <c r="C92" s="1467"/>
      <c r="D92" s="1467"/>
      <c r="E92" s="1467"/>
      <c r="F92" s="1467"/>
      <c r="G92" s="1116"/>
    </row>
    <row r="93" spans="1:12" ht="47.15" customHeight="1">
      <c r="A93" s="1450" t="s">
        <v>935</v>
      </c>
      <c r="B93" s="1450"/>
      <c r="C93" s="1450"/>
      <c r="D93" s="1450"/>
      <c r="E93" s="1450"/>
      <c r="F93" s="1450"/>
      <c r="G93" s="1450"/>
    </row>
    <row r="94" spans="1:12" ht="50.15" customHeight="1">
      <c r="A94" s="1450" t="s">
        <v>936</v>
      </c>
      <c r="B94" s="1450"/>
      <c r="C94" s="1450"/>
      <c r="D94" s="1450"/>
      <c r="E94" s="1450"/>
      <c r="F94" s="1450"/>
      <c r="G94" s="1450"/>
    </row>
    <row r="96" spans="1:12" ht="35.15" customHeight="1">
      <c r="A96" s="415" t="s">
        <v>1017</v>
      </c>
      <c r="B96" s="406"/>
      <c r="C96" s="406"/>
      <c r="D96" s="406"/>
      <c r="E96" s="406"/>
      <c r="F96" s="406"/>
      <c r="G96" s="406"/>
    </row>
    <row r="97" spans="1:11" s="401" customFormat="1" ht="14.5">
      <c r="A97" s="938" t="s">
        <v>542</v>
      </c>
      <c r="B97" s="588" t="s">
        <v>461</v>
      </c>
      <c r="C97" s="1062">
        <v>2018</v>
      </c>
      <c r="D97" s="1062">
        <v>2019</v>
      </c>
      <c r="E97" s="589">
        <v>2020</v>
      </c>
      <c r="F97" s="589">
        <v>2021</v>
      </c>
      <c r="G97" s="592">
        <v>2022</v>
      </c>
      <c r="H97" s="443"/>
    </row>
    <row r="98" spans="1:11" s="401" customFormat="1" ht="69" customHeight="1">
      <c r="A98" s="436" t="s">
        <v>1018</v>
      </c>
      <c r="B98" s="339" t="s">
        <v>122</v>
      </c>
      <c r="C98" s="584">
        <v>68</v>
      </c>
      <c r="D98" s="584">
        <v>68</v>
      </c>
      <c r="E98" s="339">
        <v>69</v>
      </c>
      <c r="F98" s="716">
        <v>68</v>
      </c>
      <c r="G98" s="1076">
        <v>68</v>
      </c>
      <c r="H98" s="449"/>
      <c r="I98" s="449"/>
      <c r="J98" s="449"/>
      <c r="K98" s="1097" t="s">
        <v>417</v>
      </c>
    </row>
    <row r="99" spans="1:11">
      <c r="A99" s="1466" t="s">
        <v>551</v>
      </c>
      <c r="B99" s="1466"/>
      <c r="C99" s="1466"/>
      <c r="D99" s="1466"/>
      <c r="E99" s="1466"/>
      <c r="F99" s="1466"/>
      <c r="G99" s="464"/>
    </row>
    <row r="100" spans="1:11" ht="60" customHeight="1">
      <c r="A100" s="1465" t="s">
        <v>937</v>
      </c>
      <c r="B100" s="1465"/>
      <c r="C100" s="1465"/>
      <c r="D100" s="1465"/>
      <c r="E100" s="1465"/>
      <c r="F100" s="1465"/>
      <c r="G100" s="1465"/>
    </row>
    <row r="102" spans="1:11" ht="35.15" customHeight="1">
      <c r="A102" s="415" t="s">
        <v>636</v>
      </c>
      <c r="B102" s="430"/>
      <c r="C102" s="430"/>
      <c r="D102" s="430"/>
      <c r="E102" s="430"/>
      <c r="F102" s="71"/>
      <c r="G102" s="71"/>
    </row>
    <row r="103" spans="1:11" s="401" customFormat="1" ht="16" customHeight="1">
      <c r="A103" s="938" t="s">
        <v>542</v>
      </c>
      <c r="B103" s="588" t="s">
        <v>461</v>
      </c>
      <c r="C103" s="8">
        <v>2018</v>
      </c>
      <c r="D103" s="8">
        <v>2019</v>
      </c>
      <c r="E103" s="81">
        <v>2020</v>
      </c>
      <c r="F103" s="8">
        <v>2021</v>
      </c>
      <c r="G103" s="513">
        <v>2022</v>
      </c>
    </row>
    <row r="104" spans="1:11" s="401" customFormat="1" ht="16" customHeight="1">
      <c r="A104" s="409" t="s">
        <v>11</v>
      </c>
      <c r="B104" s="326" t="s">
        <v>499</v>
      </c>
      <c r="C104" s="743">
        <v>1165</v>
      </c>
      <c r="D104" s="743">
        <v>1445</v>
      </c>
      <c r="E104" s="743">
        <v>1261</v>
      </c>
      <c r="F104" s="743">
        <v>1387</v>
      </c>
      <c r="G104" s="1123">
        <v>2637</v>
      </c>
      <c r="H104" s="449"/>
      <c r="I104" s="449"/>
      <c r="J104" s="449"/>
      <c r="K104" s="1130" t="s">
        <v>417</v>
      </c>
    </row>
  </sheetData>
  <mergeCells count="16">
    <mergeCell ref="A70:G70"/>
    <mergeCell ref="A17:F17"/>
    <mergeCell ref="A19:G19"/>
    <mergeCell ref="A52:G52"/>
    <mergeCell ref="A44:F44"/>
    <mergeCell ref="A46:G46"/>
    <mergeCell ref="A18:G18"/>
    <mergeCell ref="A45:G45"/>
    <mergeCell ref="A35:G35"/>
    <mergeCell ref="A20:G20"/>
    <mergeCell ref="A100:G100"/>
    <mergeCell ref="A99:F99"/>
    <mergeCell ref="A94:G94"/>
    <mergeCell ref="A92:F92"/>
    <mergeCell ref="A85:G85"/>
    <mergeCell ref="A93:G93"/>
  </mergeCells>
  <pageMargins left="0.70866141732283472" right="0.70866141732283472" top="0.74803149606299213" bottom="0.74803149606299213" header="0.31496062992125984" footer="0.31496062992125984"/>
  <pageSetup scale="7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R202"/>
  <sheetViews>
    <sheetView topLeftCell="A194" zoomScale="130" zoomScaleNormal="130" workbookViewId="0">
      <selection activeCell="A197" activeCellId="1" sqref="A202:E202 A197:F201"/>
    </sheetView>
  </sheetViews>
  <sheetFormatPr defaultColWidth="11" defaultRowHeight="15.5"/>
  <cols>
    <col min="1" max="1" width="45.83203125" customWidth="1"/>
    <col min="2" max="3" width="10.83203125" customWidth="1"/>
    <col min="9" max="9" width="15.5" customWidth="1"/>
  </cols>
  <sheetData>
    <row r="1" spans="1:18" ht="60" customHeight="1">
      <c r="A1" s="1477" t="s">
        <v>239</v>
      </c>
      <c r="B1" s="1477"/>
      <c r="C1" s="1477"/>
      <c r="D1" s="1477"/>
      <c r="E1" s="1477"/>
      <c r="F1" s="1477"/>
      <c r="G1" s="116"/>
    </row>
    <row r="2" spans="1:18" ht="24" customHeight="1">
      <c r="A2" s="1478" t="s">
        <v>240</v>
      </c>
      <c r="B2" s="1478"/>
      <c r="C2" s="1478"/>
      <c r="D2" s="1478"/>
      <c r="E2" s="1478"/>
      <c r="F2" s="1478"/>
    </row>
    <row r="3" spans="1:18">
      <c r="A3" s="9"/>
      <c r="B3" s="12">
        <v>2016</v>
      </c>
      <c r="C3" s="12">
        <v>2017</v>
      </c>
      <c r="D3" s="8">
        <v>2018</v>
      </c>
      <c r="E3" s="8">
        <v>2019</v>
      </c>
      <c r="F3" s="3">
        <v>2020</v>
      </c>
      <c r="G3" s="11" t="s">
        <v>294</v>
      </c>
      <c r="H3" s="97"/>
      <c r="M3" s="13"/>
      <c r="R3" s="14"/>
    </row>
    <row r="4" spans="1:18">
      <c r="A4" s="18" t="s">
        <v>180</v>
      </c>
      <c r="B4" s="245"/>
      <c r="C4" s="245"/>
      <c r="D4" s="142">
        <f>D5</f>
        <v>449.8</v>
      </c>
      <c r="E4" s="125">
        <f>E6</f>
        <v>694</v>
      </c>
      <c r="F4" s="124">
        <f>F6</f>
        <v>611</v>
      </c>
      <c r="G4" s="11" t="s">
        <v>249</v>
      </c>
      <c r="R4" s="14"/>
    </row>
    <row r="5" spans="1:18">
      <c r="A5" s="35" t="s">
        <v>9</v>
      </c>
      <c r="B5" s="82"/>
      <c r="C5" s="82"/>
      <c r="D5" s="127">
        <f>D7+D9</f>
        <v>449.8</v>
      </c>
      <c r="E5" s="128">
        <v>464</v>
      </c>
      <c r="F5" s="134">
        <v>416.5</v>
      </c>
      <c r="M5" s="6"/>
    </row>
    <row r="6" spans="1:18" ht="16" customHeight="1" thickBot="1">
      <c r="A6" s="130" t="s">
        <v>10</v>
      </c>
      <c r="B6" s="83"/>
      <c r="C6" s="83"/>
      <c r="D6" s="83"/>
      <c r="E6" s="139">
        <f>E7+E9</f>
        <v>694</v>
      </c>
      <c r="F6" s="145">
        <f>F7+F9</f>
        <v>611</v>
      </c>
    </row>
    <row r="7" spans="1:18" ht="16" thickTop="1">
      <c r="A7" s="17" t="s">
        <v>74</v>
      </c>
      <c r="B7" s="141">
        <v>522.20000000000005</v>
      </c>
      <c r="C7" s="137">
        <v>511.1</v>
      </c>
      <c r="D7" s="137">
        <v>428.5</v>
      </c>
      <c r="E7" s="137">
        <v>441</v>
      </c>
      <c r="F7" s="144">
        <f>F42+F51+F60</f>
        <v>394.8</v>
      </c>
      <c r="R7" s="14"/>
    </row>
    <row r="8" spans="1:18" ht="16" thickBot="1">
      <c r="A8" s="16" t="s">
        <v>148</v>
      </c>
      <c r="B8" s="240">
        <v>345.1</v>
      </c>
      <c r="C8" s="240">
        <v>331.9</v>
      </c>
      <c r="D8" s="240">
        <v>297.7</v>
      </c>
      <c r="E8" s="240">
        <v>303.60000000000002</v>
      </c>
      <c r="F8" s="143">
        <v>252.7</v>
      </c>
      <c r="R8" s="14"/>
    </row>
    <row r="9" spans="1:18" ht="16" thickTop="1">
      <c r="A9" s="17" t="s">
        <v>44</v>
      </c>
      <c r="B9" s="85"/>
      <c r="C9" s="85"/>
      <c r="D9" s="137">
        <v>21.3</v>
      </c>
      <c r="E9" s="137">
        <v>253</v>
      </c>
      <c r="F9" s="239">
        <v>216.2</v>
      </c>
      <c r="G9" s="97"/>
    </row>
    <row r="10" spans="1:18" ht="50.15" customHeight="1">
      <c r="A10" s="18" t="s">
        <v>13</v>
      </c>
      <c r="B10" s="245"/>
      <c r="C10" s="245"/>
      <c r="D10" s="124">
        <f>D11</f>
        <v>374.4</v>
      </c>
      <c r="E10" s="124">
        <f>E12</f>
        <v>609</v>
      </c>
      <c r="F10" s="124">
        <f>F12</f>
        <v>543.20000000000005</v>
      </c>
      <c r="G10" s="19"/>
    </row>
    <row r="11" spans="1:18">
      <c r="A11" s="35" t="s">
        <v>9</v>
      </c>
      <c r="B11" s="82"/>
      <c r="C11" s="82"/>
      <c r="D11" s="138">
        <f>D13+D14</f>
        <v>374.4</v>
      </c>
      <c r="E11" s="138">
        <f>E13+21</f>
        <v>379</v>
      </c>
      <c r="F11" s="94">
        <f>F13+20</f>
        <v>348.7</v>
      </c>
      <c r="G11" s="97"/>
    </row>
    <row r="12" spans="1:18" ht="16" thickBot="1">
      <c r="A12" s="130" t="s">
        <v>10</v>
      </c>
      <c r="B12" s="276"/>
      <c r="C12" s="276"/>
      <c r="D12" s="83"/>
      <c r="E12" s="140">
        <f>E13+E14</f>
        <v>609</v>
      </c>
      <c r="F12" s="95">
        <f>F13+F14</f>
        <v>543.20000000000005</v>
      </c>
      <c r="G12" s="20"/>
      <c r="H12" s="11"/>
      <c r="I12" s="21"/>
      <c r="J12" s="21"/>
      <c r="K12" s="21"/>
      <c r="L12" s="21"/>
      <c r="M12" s="21"/>
    </row>
    <row r="13" spans="1:18" ht="16" customHeight="1" thickTop="1">
      <c r="A13" s="17" t="s">
        <v>43</v>
      </c>
      <c r="B13" s="137">
        <v>415.9</v>
      </c>
      <c r="C13" s="137">
        <v>376.4</v>
      </c>
      <c r="D13" s="137">
        <v>354.9</v>
      </c>
      <c r="E13" s="137">
        <v>358</v>
      </c>
      <c r="F13" s="306">
        <v>328.7</v>
      </c>
      <c r="H13" s="97"/>
    </row>
    <row r="14" spans="1:18" ht="16" thickBot="1">
      <c r="A14" s="22" t="s">
        <v>44</v>
      </c>
      <c r="B14" s="136"/>
      <c r="C14" s="136"/>
      <c r="D14" s="135">
        <v>19.5</v>
      </c>
      <c r="E14" s="135">
        <v>251</v>
      </c>
      <c r="F14" s="307">
        <v>214.5</v>
      </c>
      <c r="G14" s="11"/>
      <c r="H14" s="97"/>
    </row>
    <row r="15" spans="1:18" ht="16" thickTop="1">
      <c r="A15" s="23" t="s">
        <v>15</v>
      </c>
      <c r="B15" s="99" t="s">
        <v>147</v>
      </c>
      <c r="C15" s="99" t="s">
        <v>147</v>
      </c>
      <c r="D15" s="125">
        <f>D16</f>
        <v>34.5</v>
      </c>
      <c r="E15" s="125">
        <f>E16</f>
        <v>28.900000000000002</v>
      </c>
      <c r="F15" s="125">
        <f>F16</f>
        <v>0</v>
      </c>
    </row>
    <row r="16" spans="1:18">
      <c r="A16" s="24" t="s">
        <v>149</v>
      </c>
      <c r="B16" s="82"/>
      <c r="C16" s="82"/>
      <c r="D16" s="94">
        <f>D19+D20</f>
        <v>34.5</v>
      </c>
      <c r="E16" s="94">
        <f>E19+E20</f>
        <v>28.900000000000002</v>
      </c>
      <c r="F16" s="94">
        <f>F19+F20</f>
        <v>0</v>
      </c>
      <c r="G16" s="11"/>
    </row>
    <row r="17" spans="1:7">
      <c r="A17" s="35" t="s">
        <v>9</v>
      </c>
      <c r="B17" s="82"/>
      <c r="C17" s="82"/>
      <c r="D17" s="94">
        <f>D19+D20</f>
        <v>34.5</v>
      </c>
      <c r="E17" s="94">
        <v>28.9</v>
      </c>
      <c r="F17" s="94">
        <v>0</v>
      </c>
      <c r="G17" s="11"/>
    </row>
    <row r="18" spans="1:7" ht="16" thickBot="1">
      <c r="A18" s="130" t="s">
        <v>18</v>
      </c>
      <c r="B18" s="83"/>
      <c r="C18" s="83"/>
      <c r="D18" s="83"/>
      <c r="E18" s="95">
        <f>E19+E20</f>
        <v>28.900000000000002</v>
      </c>
      <c r="F18" s="95">
        <f>F19+F20</f>
        <v>0</v>
      </c>
      <c r="G18" s="11"/>
    </row>
    <row r="19" spans="1:7" ht="16" thickTop="1">
      <c r="A19" s="9" t="s">
        <v>74</v>
      </c>
      <c r="B19" s="119"/>
      <c r="C19" s="96">
        <v>24.2</v>
      </c>
      <c r="D19" s="96">
        <v>34.5</v>
      </c>
      <c r="E19" s="96">
        <v>28.1</v>
      </c>
      <c r="F19" s="167">
        <v>0</v>
      </c>
    </row>
    <row r="20" spans="1:7">
      <c r="A20" s="9" t="s">
        <v>44</v>
      </c>
      <c r="B20" s="85"/>
      <c r="C20" s="85"/>
      <c r="D20" s="94">
        <v>0</v>
      </c>
      <c r="E20" s="94">
        <v>0.8</v>
      </c>
      <c r="F20" s="101">
        <v>0</v>
      </c>
    </row>
    <row r="21" spans="1:7" ht="40" customHeight="1">
      <c r="A21" s="18" t="s">
        <v>16</v>
      </c>
      <c r="B21" s="245"/>
      <c r="C21" s="245"/>
      <c r="D21" s="126">
        <f>D22</f>
        <v>40.9</v>
      </c>
      <c r="E21" s="126">
        <f>E22</f>
        <v>56.1</v>
      </c>
      <c r="F21" s="216">
        <f>F22</f>
        <v>63.1</v>
      </c>
    </row>
    <row r="22" spans="1:7">
      <c r="A22" s="24" t="s">
        <v>149</v>
      </c>
      <c r="B22" s="119"/>
      <c r="C22" s="119"/>
      <c r="D22" s="127">
        <f>D25+D26</f>
        <v>40.9</v>
      </c>
      <c r="E22" s="127">
        <f>E25+E26</f>
        <v>56.1</v>
      </c>
      <c r="F22" s="134">
        <f>F25+F26</f>
        <v>63.1</v>
      </c>
    </row>
    <row r="23" spans="1:7">
      <c r="A23" s="35" t="s">
        <v>9</v>
      </c>
      <c r="B23" s="82"/>
      <c r="C23" s="82"/>
      <c r="D23" s="127">
        <f>D25+D26</f>
        <v>40.9</v>
      </c>
      <c r="E23" s="127">
        <v>56.1</v>
      </c>
      <c r="F23" s="134">
        <v>63.1</v>
      </c>
    </row>
    <row r="24" spans="1:7" ht="16" thickBot="1">
      <c r="A24" s="130" t="s">
        <v>18</v>
      </c>
      <c r="B24" s="83"/>
      <c r="C24" s="83"/>
      <c r="D24" s="83"/>
      <c r="E24" s="135">
        <f>E25+E26</f>
        <v>56.1</v>
      </c>
      <c r="F24" s="145">
        <f>F25+F26</f>
        <v>63.1</v>
      </c>
    </row>
    <row r="25" spans="1:7" ht="16" thickTop="1">
      <c r="A25" s="9" t="s">
        <v>43</v>
      </c>
      <c r="B25" s="119"/>
      <c r="C25" s="119"/>
      <c r="D25" s="96">
        <v>39.1</v>
      </c>
      <c r="E25" s="96">
        <v>54.9</v>
      </c>
      <c r="F25" s="167">
        <v>62</v>
      </c>
    </row>
    <row r="26" spans="1:7">
      <c r="A26" s="9" t="s">
        <v>44</v>
      </c>
      <c r="B26" s="82"/>
      <c r="C26" s="82"/>
      <c r="D26" s="94">
        <v>1.8</v>
      </c>
      <c r="E26" s="94">
        <v>1.2</v>
      </c>
      <c r="F26" s="134">
        <v>1.1000000000000001</v>
      </c>
    </row>
    <row r="27" spans="1:7" ht="137.15" customHeight="1">
      <c r="A27" s="1474" t="s">
        <v>197</v>
      </c>
      <c r="B27" s="1474"/>
      <c r="C27" s="1474"/>
      <c r="D27" s="1474"/>
      <c r="E27" s="1474"/>
      <c r="F27" s="1474"/>
    </row>
    <row r="28" spans="1:7" ht="65.150000000000006" customHeight="1">
      <c r="A28" s="1496" t="s">
        <v>214</v>
      </c>
      <c r="B28" s="1496"/>
      <c r="C28" s="1496"/>
      <c r="D28" s="1496"/>
      <c r="E28" s="1496"/>
      <c r="F28" s="1496"/>
    </row>
    <row r="29" spans="1:7" ht="39" customHeight="1">
      <c r="A29" s="1474" t="s">
        <v>196</v>
      </c>
      <c r="B29" s="1474"/>
      <c r="C29" s="1474"/>
      <c r="D29" s="1474"/>
      <c r="E29" s="1474"/>
      <c r="F29" s="1474"/>
    </row>
    <row r="30" spans="1:7" ht="16" customHeight="1">
      <c r="A30" s="322"/>
      <c r="B30" s="322"/>
      <c r="C30" s="322"/>
      <c r="D30" s="322"/>
      <c r="E30" s="322"/>
      <c r="F30" s="322"/>
    </row>
    <row r="31" spans="1:7" ht="31" customHeight="1">
      <c r="A31" s="1478" t="s">
        <v>241</v>
      </c>
      <c r="B31" s="1478"/>
      <c r="C31" s="1478"/>
      <c r="D31" s="1478"/>
      <c r="E31" s="1478"/>
      <c r="F31" s="1478"/>
    </row>
    <row r="32" spans="1:7">
      <c r="A32" s="26"/>
      <c r="B32" s="27">
        <v>2016</v>
      </c>
      <c r="C32" s="27">
        <v>2017</v>
      </c>
      <c r="D32" s="27">
        <v>2018</v>
      </c>
      <c r="E32" s="28">
        <v>2019</v>
      </c>
      <c r="F32" s="28">
        <v>2020</v>
      </c>
    </row>
    <row r="33" spans="1:9" ht="28">
      <c r="A33" s="29" t="s">
        <v>17</v>
      </c>
      <c r="B33" s="245"/>
      <c r="C33" s="245"/>
      <c r="D33" s="212">
        <f>D34</f>
        <v>449.84</v>
      </c>
      <c r="E33" s="212">
        <f>E35</f>
        <v>694</v>
      </c>
      <c r="F33" s="212">
        <f>F35</f>
        <v>611</v>
      </c>
    </row>
    <row r="34" spans="1:9">
      <c r="A34" s="35" t="s">
        <v>9</v>
      </c>
      <c r="B34" s="82"/>
      <c r="C34" s="82"/>
      <c r="D34" s="194">
        <f>D38+D49+D57</f>
        <v>449.84</v>
      </c>
      <c r="E34" s="194">
        <f>E38+E49+E58</f>
        <v>464</v>
      </c>
      <c r="F34" s="194">
        <f>F38+F49+F58</f>
        <v>416.5</v>
      </c>
      <c r="G34" s="97"/>
    </row>
    <row r="35" spans="1:9" ht="16" thickBot="1">
      <c r="A35" s="146" t="s">
        <v>18</v>
      </c>
      <c r="B35" s="115"/>
      <c r="C35" s="115"/>
      <c r="D35" s="280"/>
      <c r="E35" s="281">
        <f>E39+E50+E59</f>
        <v>694</v>
      </c>
      <c r="F35" s="278">
        <f>F39+F50+F57</f>
        <v>611</v>
      </c>
      <c r="G35" s="7"/>
      <c r="H35" s="7"/>
    </row>
    <row r="36" spans="1:9">
      <c r="A36" s="105" t="s">
        <v>19</v>
      </c>
      <c r="B36" s="106"/>
      <c r="C36" s="107"/>
      <c r="D36" s="288"/>
      <c r="E36" s="288"/>
      <c r="F36" s="289"/>
    </row>
    <row r="37" spans="1:9">
      <c r="A37" s="165" t="s">
        <v>20</v>
      </c>
      <c r="B37" s="246"/>
      <c r="C37" s="246"/>
      <c r="D37" s="290">
        <f>D38</f>
        <v>286.99999999999994</v>
      </c>
      <c r="E37" s="290">
        <f>E39</f>
        <v>340.5</v>
      </c>
      <c r="F37" s="182">
        <f>F39</f>
        <v>285.5</v>
      </c>
      <c r="H37" s="7"/>
    </row>
    <row r="38" spans="1:9">
      <c r="A38" s="35" t="s">
        <v>9</v>
      </c>
      <c r="B38" s="82"/>
      <c r="C38" s="82"/>
      <c r="D38" s="194">
        <f>D42+D45</f>
        <v>286.99999999999994</v>
      </c>
      <c r="E38" s="194">
        <v>290</v>
      </c>
      <c r="F38" s="273">
        <v>244.4</v>
      </c>
      <c r="G38" s="97"/>
    </row>
    <row r="39" spans="1:9">
      <c r="A39" s="35" t="s">
        <v>21</v>
      </c>
      <c r="B39" s="82"/>
      <c r="C39" s="82"/>
      <c r="D39" s="282"/>
      <c r="E39" s="194">
        <v>340.5</v>
      </c>
      <c r="F39" s="273">
        <f>F40+F41</f>
        <v>285.5</v>
      </c>
      <c r="H39" s="97"/>
    </row>
    <row r="40" spans="1:9">
      <c r="A40" s="378" t="s">
        <v>296</v>
      </c>
      <c r="B40" s="82"/>
      <c r="C40" s="82"/>
      <c r="D40" s="282"/>
      <c r="E40" s="282"/>
      <c r="F40" s="261">
        <f>F43+F46</f>
        <v>57.8</v>
      </c>
      <c r="H40" s="97"/>
    </row>
    <row r="41" spans="1:9" ht="16" thickBot="1">
      <c r="A41" s="379" t="s">
        <v>297</v>
      </c>
      <c r="B41" s="83"/>
      <c r="C41" s="83"/>
      <c r="D41" s="283"/>
      <c r="E41" s="283"/>
      <c r="F41" s="269">
        <f>F44+F47</f>
        <v>227.70000000000002</v>
      </c>
    </row>
    <row r="42" spans="1:9" ht="16" thickTop="1">
      <c r="A42" s="152" t="s">
        <v>14</v>
      </c>
      <c r="B42" s="153">
        <v>297.39999999999998</v>
      </c>
      <c r="C42" s="154">
        <v>279.7</v>
      </c>
      <c r="D42" s="285">
        <f>D43+D44</f>
        <v>267.59999999999997</v>
      </c>
      <c r="E42" s="285">
        <f>E43+E44</f>
        <v>269.7</v>
      </c>
      <c r="F42" s="285">
        <f>F43+F44</f>
        <v>227.5</v>
      </c>
      <c r="H42" s="97"/>
      <c r="I42" s="97"/>
    </row>
    <row r="43" spans="1:9">
      <c r="A43" s="162" t="s">
        <v>295</v>
      </c>
      <c r="B43" s="148"/>
      <c r="C43" s="148"/>
      <c r="D43" s="273">
        <v>11.4</v>
      </c>
      <c r="E43" s="273">
        <v>11</v>
      </c>
      <c r="F43" s="273">
        <v>16.7</v>
      </c>
      <c r="H43" s="97"/>
    </row>
    <row r="44" spans="1:9" ht="17.149999999999999" customHeight="1">
      <c r="A44" s="162" t="s">
        <v>298</v>
      </c>
      <c r="B44" s="148"/>
      <c r="C44" s="148"/>
      <c r="D44" s="273">
        <v>256.2</v>
      </c>
      <c r="E44" s="273">
        <v>258.7</v>
      </c>
      <c r="F44" s="273">
        <v>210.8</v>
      </c>
    </row>
    <row r="45" spans="1:9">
      <c r="A45" s="156" t="s">
        <v>12</v>
      </c>
      <c r="B45" s="164"/>
      <c r="C45" s="164"/>
      <c r="D45" s="270">
        <f>D46+D47</f>
        <v>19.399999999999999</v>
      </c>
      <c r="E45" s="270">
        <f>E46+E47</f>
        <v>70.8</v>
      </c>
      <c r="F45" s="270">
        <f>F46+F47</f>
        <v>58</v>
      </c>
    </row>
    <row r="46" spans="1:9">
      <c r="A46" s="161" t="s">
        <v>296</v>
      </c>
      <c r="B46" s="82"/>
      <c r="C46" s="82"/>
      <c r="D46" s="286">
        <v>0</v>
      </c>
      <c r="E46" s="270">
        <v>50.5</v>
      </c>
      <c r="F46" s="270">
        <v>41.1</v>
      </c>
    </row>
    <row r="47" spans="1:9" ht="16" thickBot="1">
      <c r="A47" s="163" t="s">
        <v>298</v>
      </c>
      <c r="B47" s="115"/>
      <c r="C47" s="115"/>
      <c r="D47" s="291">
        <v>19.399999999999999</v>
      </c>
      <c r="E47" s="291">
        <v>20.3</v>
      </c>
      <c r="F47" s="292">
        <v>16.899999999999999</v>
      </c>
    </row>
    <row r="48" spans="1:9">
      <c r="A48" s="158" t="s">
        <v>22</v>
      </c>
      <c r="B48" s="159"/>
      <c r="C48" s="160"/>
      <c r="D48" s="293">
        <f>D49</f>
        <v>99.039999999999992</v>
      </c>
      <c r="E48" s="293">
        <f>E50</f>
        <v>104.8</v>
      </c>
      <c r="F48" s="293">
        <f>F50</f>
        <v>114.00000000000001</v>
      </c>
    </row>
    <row r="49" spans="1:8">
      <c r="A49" s="35" t="s">
        <v>9</v>
      </c>
      <c r="B49" s="82"/>
      <c r="C49" s="82"/>
      <c r="D49" s="194">
        <f>D51+D54</f>
        <v>99.039999999999992</v>
      </c>
      <c r="E49" s="273">
        <v>102.3</v>
      </c>
      <c r="F49" s="273">
        <v>111.3</v>
      </c>
    </row>
    <row r="50" spans="1:8" ht="16" thickBot="1">
      <c r="A50" s="130" t="s">
        <v>18</v>
      </c>
      <c r="B50" s="83"/>
      <c r="C50" s="83"/>
      <c r="D50" s="283"/>
      <c r="E50" s="284">
        <f>E51+E54</f>
        <v>104.8</v>
      </c>
      <c r="F50" s="284">
        <f>F51+F54</f>
        <v>114.00000000000001</v>
      </c>
      <c r="G50" s="11"/>
    </row>
    <row r="51" spans="1:8" ht="16" thickTop="1">
      <c r="A51" s="152" t="s">
        <v>210</v>
      </c>
      <c r="B51" s="153">
        <v>77.099999999999994</v>
      </c>
      <c r="C51" s="154">
        <v>76.099999999999994</v>
      </c>
      <c r="D51" s="285">
        <f>D52+D53</f>
        <v>97.1</v>
      </c>
      <c r="E51" s="285">
        <f>E52+E53</f>
        <v>99.7</v>
      </c>
      <c r="F51" s="285">
        <f>F52+F53</f>
        <v>108.30000000000001</v>
      </c>
    </row>
    <row r="52" spans="1:8">
      <c r="A52" s="26" t="s">
        <v>299</v>
      </c>
      <c r="B52" s="155"/>
      <c r="C52" s="155"/>
      <c r="D52" s="273">
        <v>64.7</v>
      </c>
      <c r="E52" s="273">
        <v>61.2</v>
      </c>
      <c r="F52" s="273">
        <v>60.1</v>
      </c>
    </row>
    <row r="53" spans="1:8">
      <c r="A53" s="26" t="s">
        <v>300</v>
      </c>
      <c r="B53" s="155"/>
      <c r="C53" s="155"/>
      <c r="D53" s="273">
        <v>32.4</v>
      </c>
      <c r="E53" s="273">
        <v>38.5</v>
      </c>
      <c r="F53" s="273">
        <v>48.2</v>
      </c>
    </row>
    <row r="54" spans="1:8">
      <c r="A54" s="156" t="s">
        <v>211</v>
      </c>
      <c r="B54" s="157"/>
      <c r="C54" s="157"/>
      <c r="D54" s="286">
        <f>D55+D56</f>
        <v>1.94</v>
      </c>
      <c r="E54" s="286">
        <f>E55+E56</f>
        <v>5.0999999999999996</v>
      </c>
      <c r="F54" s="279">
        <f>F55+F56</f>
        <v>5.7</v>
      </c>
    </row>
    <row r="55" spans="1:8">
      <c r="A55" s="26" t="s">
        <v>301</v>
      </c>
      <c r="B55" s="82"/>
      <c r="C55" s="82"/>
      <c r="D55" s="238">
        <v>0.04</v>
      </c>
      <c r="E55" s="194">
        <v>2.5</v>
      </c>
      <c r="F55" s="261">
        <v>2.7</v>
      </c>
    </row>
    <row r="56" spans="1:8" ht="16" thickBot="1">
      <c r="A56" s="149" t="s">
        <v>302</v>
      </c>
      <c r="B56" s="115"/>
      <c r="C56" s="115"/>
      <c r="D56" s="278">
        <v>1.9</v>
      </c>
      <c r="E56" s="278">
        <v>2.6</v>
      </c>
      <c r="F56" s="278">
        <v>3</v>
      </c>
    </row>
    <row r="57" spans="1:8">
      <c r="A57" s="158" t="s">
        <v>126</v>
      </c>
      <c r="B57" s="246"/>
      <c r="C57" s="246"/>
      <c r="D57" s="180">
        <f>D60+D61</f>
        <v>63.8</v>
      </c>
      <c r="E57" s="180">
        <f>E60+E61</f>
        <v>248.7</v>
      </c>
      <c r="F57" s="180">
        <f>F60+F61</f>
        <v>211.5</v>
      </c>
      <c r="G57" s="30"/>
    </row>
    <row r="58" spans="1:8">
      <c r="A58" s="35" t="s">
        <v>9</v>
      </c>
      <c r="B58" s="82"/>
      <c r="C58" s="82"/>
      <c r="D58" s="287">
        <f>D60</f>
        <v>63.8</v>
      </c>
      <c r="E58" s="287">
        <v>71.7</v>
      </c>
      <c r="F58" s="287">
        <v>60.8</v>
      </c>
      <c r="G58" s="30"/>
    </row>
    <row r="59" spans="1:8" ht="16" thickBot="1">
      <c r="A59" s="130" t="s">
        <v>18</v>
      </c>
      <c r="B59" s="83"/>
      <c r="C59" s="83"/>
      <c r="D59" s="283"/>
      <c r="E59" s="284">
        <f>E60+E61</f>
        <v>248.7</v>
      </c>
      <c r="F59" s="284">
        <f>F60+F61</f>
        <v>211.5</v>
      </c>
      <c r="G59" s="30"/>
    </row>
    <row r="60" spans="1:8" ht="16" thickTop="1">
      <c r="A60" s="35" t="s">
        <v>14</v>
      </c>
      <c r="B60" s="166">
        <v>147.6</v>
      </c>
      <c r="C60" s="113">
        <v>155.30000000000001</v>
      </c>
      <c r="D60" s="287">
        <v>63.8</v>
      </c>
      <c r="E60" s="287">
        <v>71.599999999999994</v>
      </c>
      <c r="F60" s="287">
        <v>59</v>
      </c>
      <c r="G60" s="92"/>
      <c r="H60" s="93"/>
    </row>
    <row r="61" spans="1:8">
      <c r="A61" s="36" t="s">
        <v>12</v>
      </c>
      <c r="B61" s="151"/>
      <c r="C61" s="151"/>
      <c r="D61" s="127">
        <v>0</v>
      </c>
      <c r="E61" s="127">
        <v>177.1</v>
      </c>
      <c r="F61" s="277">
        <v>152.5</v>
      </c>
      <c r="G61" s="31"/>
      <c r="H61" s="32"/>
    </row>
    <row r="62" spans="1:8" ht="108" customHeight="1">
      <c r="A62" s="1495" t="s">
        <v>198</v>
      </c>
      <c r="B62" s="1495"/>
      <c r="C62" s="1495"/>
      <c r="D62" s="1495"/>
      <c r="E62" s="1495"/>
      <c r="F62" s="1495"/>
      <c r="G62" s="33"/>
    </row>
    <row r="63" spans="1:8" ht="37" customHeight="1">
      <c r="A63" s="1496" t="s">
        <v>199</v>
      </c>
      <c r="B63" s="1496"/>
      <c r="C63" s="1496"/>
      <c r="D63" s="1496"/>
      <c r="E63" s="1496"/>
      <c r="F63" s="1496"/>
    </row>
    <row r="64" spans="1:8" ht="16" customHeight="1">
      <c r="A64" s="323"/>
      <c r="B64" s="323"/>
      <c r="C64" s="323"/>
      <c r="D64" s="323"/>
      <c r="E64" s="323"/>
      <c r="F64" s="323"/>
    </row>
    <row r="65" spans="1:7" ht="16" customHeight="1">
      <c r="A65" s="1497" t="s">
        <v>245</v>
      </c>
      <c r="B65" s="1497"/>
      <c r="C65" s="1497"/>
      <c r="D65" s="1497"/>
      <c r="E65" s="1497"/>
      <c r="F65" s="1497"/>
      <c r="G65" t="s">
        <v>248</v>
      </c>
    </row>
    <row r="66" spans="1:7" ht="16" customHeight="1">
      <c r="A66" s="344"/>
      <c r="B66" s="28">
        <v>2016</v>
      </c>
      <c r="C66" s="28">
        <v>2017</v>
      </c>
      <c r="D66" s="28">
        <v>2018</v>
      </c>
      <c r="E66" s="28">
        <v>2019</v>
      </c>
      <c r="F66" s="3">
        <v>2020</v>
      </c>
    </row>
    <row r="67" spans="1:7" ht="33" customHeight="1">
      <c r="A67" s="344" t="s">
        <v>229</v>
      </c>
      <c r="B67" s="82"/>
      <c r="C67" s="82"/>
      <c r="D67" s="82"/>
      <c r="E67" s="345"/>
      <c r="F67" s="345">
        <v>58</v>
      </c>
    </row>
    <row r="68" spans="1:7" ht="30" customHeight="1">
      <c r="A68" s="344" t="s">
        <v>230</v>
      </c>
      <c r="B68" s="82"/>
      <c r="C68" s="82"/>
      <c r="D68" s="82"/>
      <c r="E68" s="344"/>
      <c r="F68" s="345">
        <v>84</v>
      </c>
    </row>
    <row r="69" spans="1:7" ht="29.15" customHeight="1">
      <c r="A69" s="9" t="s">
        <v>231</v>
      </c>
      <c r="B69" s="82"/>
      <c r="C69" s="82"/>
      <c r="D69" s="82"/>
      <c r="E69" s="344"/>
      <c r="F69" s="345">
        <v>10</v>
      </c>
    </row>
    <row r="70" spans="1:7" ht="53.15" customHeight="1">
      <c r="A70" s="9" t="s">
        <v>242</v>
      </c>
      <c r="B70" s="82"/>
      <c r="C70" s="82"/>
      <c r="D70" s="82"/>
      <c r="E70" s="344"/>
      <c r="F70" s="345">
        <v>60</v>
      </c>
      <c r="G70" s="346" t="s">
        <v>246</v>
      </c>
    </row>
    <row r="71" spans="1:7" ht="62.15" customHeight="1">
      <c r="A71" s="380" t="s">
        <v>243</v>
      </c>
      <c r="B71" s="82"/>
      <c r="C71" s="82"/>
      <c r="D71" s="82"/>
      <c r="E71" s="344"/>
      <c r="F71" s="345"/>
    </row>
    <row r="72" spans="1:7" ht="63" customHeight="1">
      <c r="A72" s="1498" t="s">
        <v>232</v>
      </c>
      <c r="B72" s="1498"/>
      <c r="C72" s="1498"/>
      <c r="D72" s="1498"/>
      <c r="E72" s="1498"/>
      <c r="F72" s="1498"/>
    </row>
    <row r="73" spans="1:7" ht="82" customHeight="1">
      <c r="A73" s="1496" t="s">
        <v>236</v>
      </c>
      <c r="B73" s="1496"/>
      <c r="C73" s="1496"/>
      <c r="D73" s="1496"/>
      <c r="E73" s="1496"/>
      <c r="F73" s="1496"/>
    </row>
    <row r="74" spans="1:7" ht="60" customHeight="1">
      <c r="A74" s="1496" t="s">
        <v>237</v>
      </c>
      <c r="B74" s="1496"/>
      <c r="C74" s="1496"/>
      <c r="D74" s="1496"/>
      <c r="E74" s="1496"/>
      <c r="F74" s="1496"/>
    </row>
    <row r="75" spans="1:7" ht="119.15" customHeight="1">
      <c r="A75" s="1496" t="s">
        <v>238</v>
      </c>
      <c r="B75" s="1496"/>
      <c r="C75" s="1496"/>
      <c r="D75" s="1496"/>
      <c r="E75" s="1496"/>
      <c r="F75" s="1496"/>
    </row>
    <row r="76" spans="1:7" ht="16" customHeight="1">
      <c r="A76" s="323"/>
      <c r="B76" s="323"/>
      <c r="C76" s="323"/>
      <c r="D76" s="323"/>
      <c r="E76" s="323"/>
      <c r="F76" s="323"/>
    </row>
    <row r="77" spans="1:7" ht="35.15" customHeight="1">
      <c r="A77" s="1478" t="s">
        <v>234</v>
      </c>
      <c r="B77" s="1478"/>
      <c r="C77" s="1478"/>
      <c r="D77" s="1478"/>
      <c r="E77" s="1478"/>
      <c r="F77" s="1478"/>
    </row>
    <row r="78" spans="1:7" ht="16" customHeight="1">
      <c r="A78" s="9"/>
      <c r="B78" s="27">
        <v>2016</v>
      </c>
      <c r="C78" s="27">
        <v>2017</v>
      </c>
      <c r="D78" s="27">
        <v>2018</v>
      </c>
      <c r="E78" s="28">
        <v>2019</v>
      </c>
      <c r="F78" s="336">
        <v>2020</v>
      </c>
    </row>
    <row r="79" spans="1:7" ht="22" customHeight="1">
      <c r="A79" s="9" t="s">
        <v>235</v>
      </c>
      <c r="B79" s="82"/>
      <c r="C79" s="82"/>
      <c r="D79" s="82"/>
      <c r="E79" s="10"/>
      <c r="F79" s="10">
        <v>85</v>
      </c>
    </row>
    <row r="80" spans="1:7" ht="16" customHeight="1">
      <c r="A80" s="9" t="s">
        <v>14</v>
      </c>
      <c r="B80" s="82"/>
      <c r="C80" s="82"/>
      <c r="D80" s="82"/>
      <c r="E80" s="10"/>
      <c r="F80" s="10">
        <v>90</v>
      </c>
    </row>
    <row r="81" spans="1:8" ht="52" customHeight="1">
      <c r="A81" s="1474" t="s">
        <v>233</v>
      </c>
      <c r="B81" s="1474"/>
      <c r="C81" s="1474"/>
      <c r="D81" s="1474"/>
      <c r="E81" s="1474"/>
      <c r="F81" s="1474"/>
    </row>
    <row r="82" spans="1:8" ht="102" customHeight="1">
      <c r="A82" s="1474" t="s">
        <v>293</v>
      </c>
      <c r="B82" s="1474"/>
      <c r="C82" s="1474"/>
      <c r="D82" s="1474"/>
      <c r="E82" s="1474"/>
      <c r="F82" s="1474"/>
    </row>
    <row r="83" spans="1:8" ht="16" customHeight="1">
      <c r="A83" s="322"/>
      <c r="B83" s="322"/>
      <c r="C83" s="322"/>
      <c r="D83" s="322"/>
      <c r="E83" s="322"/>
      <c r="F83" s="322"/>
    </row>
    <row r="84" spans="1:8" ht="33" customHeight="1">
      <c r="A84" s="1478" t="s">
        <v>36</v>
      </c>
      <c r="B84" s="1478"/>
      <c r="C84" s="1478"/>
      <c r="D84" s="1478"/>
      <c r="E84" s="1478"/>
      <c r="F84" s="1478"/>
      <c r="H84" s="6"/>
    </row>
    <row r="85" spans="1:8">
      <c r="A85" s="34"/>
      <c r="B85" s="8">
        <v>2016</v>
      </c>
      <c r="C85" s="8">
        <v>2017</v>
      </c>
      <c r="D85" s="8">
        <v>2018</v>
      </c>
      <c r="E85" s="8">
        <v>2019</v>
      </c>
      <c r="F85" s="8">
        <v>2020</v>
      </c>
    </row>
    <row r="86" spans="1:8">
      <c r="A86" s="45" t="s">
        <v>14</v>
      </c>
      <c r="B86" s="184">
        <f>B87+B88</f>
        <v>3302.5</v>
      </c>
      <c r="C86" s="184">
        <f>C87+C88</f>
        <v>3128.6</v>
      </c>
      <c r="D86" s="184">
        <f t="shared" ref="D86:E86" si="0">D87+D88</f>
        <v>3180.7</v>
      </c>
      <c r="E86" s="184">
        <f t="shared" si="0"/>
        <v>3106</v>
      </c>
      <c r="F86" s="175">
        <f>F87+F88</f>
        <v>2967.6329999999998</v>
      </c>
    </row>
    <row r="87" spans="1:8" ht="16" customHeight="1">
      <c r="A87" s="34" t="s">
        <v>37</v>
      </c>
      <c r="B87" s="94">
        <v>2371.9</v>
      </c>
      <c r="C87" s="94">
        <v>2253.1</v>
      </c>
      <c r="D87" s="94">
        <v>2284.1999999999998</v>
      </c>
      <c r="E87" s="94">
        <v>2240.9</v>
      </c>
      <c r="F87" s="133">
        <v>2160.9</v>
      </c>
      <c r="G87" s="84"/>
    </row>
    <row r="88" spans="1:8" ht="16" customHeight="1">
      <c r="A88" s="34" t="s">
        <v>38</v>
      </c>
      <c r="B88" s="94">
        <v>930.6</v>
      </c>
      <c r="C88" s="94">
        <v>875.5</v>
      </c>
      <c r="D88" s="94">
        <v>896.5</v>
      </c>
      <c r="E88" s="94">
        <v>865.1</v>
      </c>
      <c r="F88" s="133">
        <v>806.73299999999995</v>
      </c>
      <c r="G88" s="84"/>
    </row>
    <row r="89" spans="1:8" ht="16" customHeight="1">
      <c r="A89" s="45" t="s">
        <v>39</v>
      </c>
      <c r="B89" s="184"/>
      <c r="C89" s="184"/>
      <c r="D89" s="184">
        <f>D90+D91</f>
        <v>200</v>
      </c>
      <c r="E89" s="184">
        <f>E90+E91</f>
        <v>216.2</v>
      </c>
      <c r="F89" s="275">
        <f>F90+F91</f>
        <v>210.60000000000002</v>
      </c>
      <c r="G89" s="370" t="s">
        <v>279</v>
      </c>
    </row>
    <row r="90" spans="1:8" ht="16" customHeight="1">
      <c r="A90" s="34" t="s">
        <v>40</v>
      </c>
      <c r="B90" s="85"/>
      <c r="C90" s="85"/>
      <c r="D90" s="94">
        <v>198.9</v>
      </c>
      <c r="E90" s="94">
        <v>214</v>
      </c>
      <c r="F90" s="133">
        <v>207.8</v>
      </c>
      <c r="G90" s="15"/>
    </row>
    <row r="91" spans="1:8" ht="16" customHeight="1">
      <c r="A91" s="104" t="s">
        <v>38</v>
      </c>
      <c r="B91" s="119"/>
      <c r="C91" s="119"/>
      <c r="D91" s="96">
        <v>1.1000000000000001</v>
      </c>
      <c r="E91" s="96">
        <v>2.2000000000000002</v>
      </c>
      <c r="F91" s="144">
        <v>2.8</v>
      </c>
    </row>
    <row r="92" spans="1:8" ht="16" customHeight="1">
      <c r="A92" s="347"/>
      <c r="B92" s="348"/>
      <c r="C92" s="348"/>
      <c r="D92" s="348"/>
      <c r="E92" s="348"/>
      <c r="F92" s="349"/>
    </row>
    <row r="94" spans="1:8" ht="36" customHeight="1">
      <c r="A94" s="1478" t="s">
        <v>225</v>
      </c>
      <c r="B94" s="1478"/>
      <c r="C94" s="1478"/>
      <c r="D94" s="1478"/>
      <c r="E94" s="1478"/>
      <c r="F94" s="1478"/>
    </row>
    <row r="95" spans="1:8" ht="16" customHeight="1">
      <c r="A95" s="337"/>
      <c r="B95" s="27">
        <v>2016</v>
      </c>
      <c r="C95" s="27">
        <v>2017</v>
      </c>
      <c r="D95" s="27">
        <v>2018</v>
      </c>
      <c r="E95" s="28">
        <v>2019</v>
      </c>
      <c r="F95" s="336">
        <v>2020</v>
      </c>
    </row>
    <row r="96" spans="1:8" ht="22" customHeight="1">
      <c r="A96" s="337" t="s">
        <v>226</v>
      </c>
      <c r="B96" s="82"/>
      <c r="C96" s="82"/>
      <c r="D96" s="82"/>
      <c r="E96" s="82"/>
      <c r="F96" s="343">
        <v>105</v>
      </c>
    </row>
    <row r="97" spans="1:6" ht="32.15" customHeight="1">
      <c r="A97" s="337" t="s">
        <v>227</v>
      </c>
      <c r="B97" s="82"/>
      <c r="C97" s="82"/>
      <c r="D97" s="82"/>
      <c r="E97" s="82"/>
      <c r="F97" s="343">
        <v>250</v>
      </c>
    </row>
    <row r="98" spans="1:6" ht="22" customHeight="1">
      <c r="A98" s="337" t="s">
        <v>228</v>
      </c>
      <c r="B98" s="82"/>
      <c r="C98" s="82"/>
      <c r="D98" s="82"/>
      <c r="E98" s="82"/>
      <c r="F98" s="343">
        <v>188</v>
      </c>
    </row>
    <row r="100" spans="1:6" ht="43" customHeight="1">
      <c r="A100" s="1478" t="s">
        <v>23</v>
      </c>
      <c r="B100" s="1478"/>
      <c r="C100" s="1478"/>
      <c r="D100" s="1478"/>
      <c r="E100" s="1478"/>
      <c r="F100" s="1478"/>
    </row>
    <row r="101" spans="1:6">
      <c r="A101" s="34"/>
      <c r="B101" s="28">
        <v>2016</v>
      </c>
      <c r="C101" s="28">
        <v>2017</v>
      </c>
      <c r="D101" s="28">
        <v>2018</v>
      </c>
      <c r="E101" s="28">
        <v>2019</v>
      </c>
      <c r="F101" s="3">
        <v>2020</v>
      </c>
    </row>
    <row r="102" spans="1:6">
      <c r="A102" s="34" t="s">
        <v>24</v>
      </c>
      <c r="B102" s="1493">
        <v>1</v>
      </c>
      <c r="C102" s="1493">
        <v>1</v>
      </c>
      <c r="D102" s="1489">
        <v>1</v>
      </c>
      <c r="E102" s="1489">
        <v>1</v>
      </c>
      <c r="F102" s="1489">
        <v>1</v>
      </c>
    </row>
    <row r="103" spans="1:6">
      <c r="A103" s="34" t="s">
        <v>150</v>
      </c>
      <c r="B103" s="1494"/>
      <c r="C103" s="1494"/>
      <c r="D103" s="1489"/>
      <c r="E103" s="1489"/>
      <c r="F103" s="1489"/>
    </row>
    <row r="104" spans="1:6">
      <c r="A104" s="34" t="s">
        <v>25</v>
      </c>
      <c r="B104" s="1489">
        <v>0.6</v>
      </c>
      <c r="C104" s="1489">
        <v>0.5</v>
      </c>
      <c r="D104" s="1489">
        <v>0.5</v>
      </c>
      <c r="E104" s="1489">
        <v>0.5</v>
      </c>
      <c r="F104" s="1489">
        <v>0.5</v>
      </c>
    </row>
    <row r="105" spans="1:6">
      <c r="A105" s="34" t="s">
        <v>151</v>
      </c>
      <c r="B105" s="1489"/>
      <c r="C105" s="1489"/>
      <c r="D105" s="1489"/>
      <c r="E105" s="1489"/>
      <c r="F105" s="1489"/>
    </row>
    <row r="106" spans="1:6">
      <c r="A106" s="34" t="s">
        <v>26</v>
      </c>
      <c r="B106" s="1489">
        <v>6.2</v>
      </c>
      <c r="C106" s="1489">
        <v>7.3</v>
      </c>
      <c r="D106" s="1489">
        <v>6.4</v>
      </c>
      <c r="E106" s="1489">
        <v>6.9</v>
      </c>
      <c r="F106" s="1489">
        <v>6.8</v>
      </c>
    </row>
    <row r="107" spans="1:6">
      <c r="A107" s="34" t="s">
        <v>152</v>
      </c>
      <c r="B107" s="1489"/>
      <c r="C107" s="1489"/>
      <c r="D107" s="1489"/>
      <c r="E107" s="1489"/>
      <c r="F107" s="1489"/>
    </row>
    <row r="108" spans="1:6">
      <c r="A108" s="34" t="s">
        <v>27</v>
      </c>
      <c r="B108" s="1491">
        <v>5.5E-2</v>
      </c>
      <c r="C108" s="1489">
        <v>7.0000000000000007E-2</v>
      </c>
      <c r="D108" s="1489">
        <v>0.1</v>
      </c>
      <c r="E108" s="1489">
        <v>7.0000000000000007E-2</v>
      </c>
      <c r="F108" s="1489">
        <v>7.0000000000000007E-2</v>
      </c>
    </row>
    <row r="109" spans="1:6">
      <c r="A109" s="34" t="s">
        <v>153</v>
      </c>
      <c r="B109" s="1491"/>
      <c r="C109" s="1489"/>
      <c r="D109" s="1489"/>
      <c r="E109" s="1489"/>
      <c r="F109" s="1489"/>
    </row>
    <row r="110" spans="1:6">
      <c r="A110" s="34" t="s">
        <v>28</v>
      </c>
      <c r="B110" s="1491">
        <v>3.9E-2</v>
      </c>
      <c r="C110" s="1489">
        <v>0.02</v>
      </c>
      <c r="D110" s="1489">
        <v>0.02</v>
      </c>
      <c r="E110" s="1489">
        <v>0.01</v>
      </c>
      <c r="F110" s="1489">
        <v>0.02</v>
      </c>
    </row>
    <row r="111" spans="1:6">
      <c r="A111" s="34" t="s">
        <v>154</v>
      </c>
      <c r="B111" s="1491"/>
      <c r="C111" s="1489"/>
      <c r="D111" s="1489"/>
      <c r="E111" s="1489"/>
      <c r="F111" s="1489"/>
    </row>
    <row r="112" spans="1:6">
      <c r="A112" s="34" t="s">
        <v>29</v>
      </c>
      <c r="B112" s="1489">
        <v>40.1</v>
      </c>
      <c r="C112" s="1489">
        <v>34.4</v>
      </c>
      <c r="D112" s="1489">
        <v>34</v>
      </c>
      <c r="E112" s="1489">
        <v>35.299999999999997</v>
      </c>
      <c r="F112" s="1490">
        <v>32.9</v>
      </c>
    </row>
    <row r="113" spans="1:7">
      <c r="A113" s="34" t="s">
        <v>155</v>
      </c>
      <c r="B113" s="1489"/>
      <c r="C113" s="1489"/>
      <c r="D113" s="1489"/>
      <c r="E113" s="1489"/>
      <c r="F113" s="1490"/>
    </row>
    <row r="114" spans="1:7" ht="97" customHeight="1">
      <c r="A114" s="1492" t="s">
        <v>218</v>
      </c>
      <c r="B114" s="1474"/>
      <c r="C114" s="1474"/>
      <c r="D114" s="1474"/>
      <c r="E114" s="1474"/>
      <c r="F114" s="1474"/>
    </row>
    <row r="115" spans="1:7" ht="32.15" customHeight="1">
      <c r="A115" s="1478" t="s">
        <v>244</v>
      </c>
      <c r="B115" s="1478"/>
      <c r="C115" s="1478"/>
      <c r="D115" s="1478"/>
      <c r="E115" s="1478"/>
      <c r="F115" s="1478"/>
    </row>
    <row r="116" spans="1:7">
      <c r="A116" s="34"/>
      <c r="B116" s="28">
        <v>2016</v>
      </c>
      <c r="C116" s="28">
        <v>2017</v>
      </c>
      <c r="D116" s="28">
        <v>2018</v>
      </c>
      <c r="E116" s="28">
        <v>2019</v>
      </c>
      <c r="F116" s="28">
        <v>2020</v>
      </c>
    </row>
    <row r="117" spans="1:7" ht="28">
      <c r="A117" s="121" t="s">
        <v>183</v>
      </c>
      <c r="B117" s="247"/>
      <c r="C117" s="247"/>
      <c r="D117" s="294">
        <f>D118</f>
        <v>352.5</v>
      </c>
      <c r="E117" s="294">
        <f>E119</f>
        <v>568</v>
      </c>
      <c r="F117" s="294">
        <f>F119</f>
        <v>485.29999999999995</v>
      </c>
      <c r="G117" s="73"/>
    </row>
    <row r="118" spans="1:7">
      <c r="A118" s="35" t="s">
        <v>9</v>
      </c>
      <c r="B118" s="82"/>
      <c r="C118" s="82"/>
      <c r="D118" s="138">
        <f>D120+D121</f>
        <v>352.5</v>
      </c>
      <c r="E118" s="138">
        <f>E124+E129+E134+E139+E144</f>
        <v>357.6</v>
      </c>
      <c r="F118" s="138">
        <f>F124+F129+F134+F139+F144</f>
        <v>308.09999999999997</v>
      </c>
    </row>
    <row r="119" spans="1:7" ht="16" thickBot="1">
      <c r="A119" s="130" t="s">
        <v>21</v>
      </c>
      <c r="B119" s="82"/>
      <c r="C119" s="82"/>
      <c r="D119" s="82"/>
      <c r="E119" s="140">
        <f>E120+E121</f>
        <v>568</v>
      </c>
      <c r="F119" s="95">
        <f>F120+F121</f>
        <v>485.29999999999995</v>
      </c>
      <c r="G119" s="7">
        <f>D120+D121</f>
        <v>352.5</v>
      </c>
    </row>
    <row r="120" spans="1:7" ht="16" thickTop="1">
      <c r="A120" s="129" t="s">
        <v>74</v>
      </c>
      <c r="B120" s="113">
        <v>244</v>
      </c>
      <c r="C120" s="98">
        <v>236.4</v>
      </c>
      <c r="D120" s="166">
        <v>337.6</v>
      </c>
      <c r="E120" s="96">
        <v>344.3</v>
      </c>
      <c r="F120" s="96">
        <f>F126+F131+F136+F141+F145</f>
        <v>297.5</v>
      </c>
    </row>
    <row r="121" spans="1:7" ht="16" thickBot="1">
      <c r="A121" s="173" t="s">
        <v>158</v>
      </c>
      <c r="B121" s="115"/>
      <c r="C121" s="115"/>
      <c r="D121" s="147">
        <v>14.9</v>
      </c>
      <c r="E121" s="252">
        <f>E127+E132+E137+E142+E146</f>
        <v>223.7</v>
      </c>
      <c r="F121" s="252">
        <f>F127+F132+F137+F142+F146</f>
        <v>187.79999999999998</v>
      </c>
    </row>
    <row r="122" spans="1:7">
      <c r="A122" s="1488" t="s">
        <v>30</v>
      </c>
      <c r="B122" s="1488"/>
      <c r="C122" s="1488"/>
      <c r="D122" s="1488"/>
      <c r="E122" s="1488"/>
      <c r="F122" s="304"/>
    </row>
    <row r="123" spans="1:7" ht="30" customHeight="1">
      <c r="A123" s="121" t="s">
        <v>184</v>
      </c>
      <c r="B123" s="247"/>
      <c r="C123" s="247"/>
      <c r="D123" s="254">
        <f>D124</f>
        <v>218.1</v>
      </c>
      <c r="E123" s="254">
        <f>E125</f>
        <v>216.6</v>
      </c>
      <c r="F123" s="248">
        <f>F125</f>
        <v>161.70000000000002</v>
      </c>
    </row>
    <row r="124" spans="1:7">
      <c r="A124" s="35" t="s">
        <v>9</v>
      </c>
      <c r="B124" s="82"/>
      <c r="C124" s="82"/>
      <c r="D124" s="138">
        <v>218.1</v>
      </c>
      <c r="E124" s="96">
        <v>216.5</v>
      </c>
      <c r="F124" s="96">
        <v>161.69999999999999</v>
      </c>
    </row>
    <row r="125" spans="1:7" ht="16" thickBot="1">
      <c r="A125" s="130" t="s">
        <v>21</v>
      </c>
      <c r="B125" s="82"/>
      <c r="C125" s="82"/>
      <c r="D125" s="82"/>
      <c r="E125" s="96">
        <v>216.6</v>
      </c>
      <c r="F125" s="96">
        <f>F126+F127</f>
        <v>161.70000000000002</v>
      </c>
    </row>
    <row r="126" spans="1:7" ht="16" thickTop="1">
      <c r="A126" s="104" t="s">
        <v>14</v>
      </c>
      <c r="B126" s="119"/>
      <c r="C126" s="119"/>
      <c r="D126" s="96">
        <v>203.4</v>
      </c>
      <c r="E126" s="96">
        <v>203.4</v>
      </c>
      <c r="F126" s="96">
        <v>151.30000000000001</v>
      </c>
    </row>
    <row r="127" spans="1:7" ht="16" thickBot="1">
      <c r="A127" s="56" t="s">
        <v>12</v>
      </c>
      <c r="B127" s="115"/>
      <c r="C127" s="115"/>
      <c r="D127" s="252">
        <v>14.7</v>
      </c>
      <c r="E127" s="252">
        <v>13.2</v>
      </c>
      <c r="F127" s="252">
        <v>10.4</v>
      </c>
    </row>
    <row r="128" spans="1:7">
      <c r="A128" s="168" t="s">
        <v>185</v>
      </c>
      <c r="B128" s="247"/>
      <c r="C128" s="247"/>
      <c r="D128" s="255">
        <f>D129</f>
        <v>11.3</v>
      </c>
      <c r="E128" s="255">
        <f>E130</f>
        <v>221.2</v>
      </c>
      <c r="F128" s="171">
        <f>F130</f>
        <v>188.39999999999998</v>
      </c>
    </row>
    <row r="129" spans="1:9">
      <c r="A129" s="35" t="s">
        <v>9</v>
      </c>
      <c r="B129" s="82"/>
      <c r="C129" s="82"/>
      <c r="D129" s="138">
        <v>11.3</v>
      </c>
      <c r="E129" s="96">
        <v>10.9</v>
      </c>
      <c r="F129" s="96">
        <v>12.7</v>
      </c>
    </row>
    <row r="130" spans="1:9" ht="16" thickBot="1">
      <c r="A130" s="130" t="s">
        <v>21</v>
      </c>
      <c r="B130" s="82"/>
      <c r="C130" s="82"/>
      <c r="D130" s="82"/>
      <c r="E130" s="96">
        <v>221.2</v>
      </c>
      <c r="F130" s="96">
        <f>F131+F132</f>
        <v>188.39999999999998</v>
      </c>
    </row>
    <row r="131" spans="1:9" ht="16" thickTop="1">
      <c r="A131" s="104" t="s">
        <v>14</v>
      </c>
      <c r="B131" s="119"/>
      <c r="C131" s="119"/>
      <c r="D131" s="96">
        <v>11.3</v>
      </c>
      <c r="E131" s="96">
        <v>10.9</v>
      </c>
      <c r="F131" s="96">
        <v>12.7</v>
      </c>
    </row>
    <row r="132" spans="1:9" ht="16" thickBot="1">
      <c r="A132" s="56" t="s">
        <v>12</v>
      </c>
      <c r="B132" s="115"/>
      <c r="C132" s="115"/>
      <c r="D132" s="252">
        <v>0</v>
      </c>
      <c r="E132" s="252">
        <v>210.3</v>
      </c>
      <c r="F132" s="252">
        <v>175.7</v>
      </c>
    </row>
    <row r="133" spans="1:9">
      <c r="A133" s="168" t="s">
        <v>186</v>
      </c>
      <c r="B133" s="168"/>
      <c r="C133" s="168"/>
      <c r="D133" s="251">
        <f>D134</f>
        <v>104.2</v>
      </c>
      <c r="E133" s="251">
        <f>E135</f>
        <v>106.7</v>
      </c>
      <c r="F133" s="249">
        <f>F135</f>
        <v>109.7</v>
      </c>
    </row>
    <row r="134" spans="1:9">
      <c r="A134" s="35" t="s">
        <v>9</v>
      </c>
      <c r="B134" s="82"/>
      <c r="C134" s="82"/>
      <c r="D134" s="138">
        <v>104.2</v>
      </c>
      <c r="E134" s="133">
        <v>106.7</v>
      </c>
      <c r="F134" s="133">
        <v>109.7</v>
      </c>
    </row>
    <row r="135" spans="1:9" ht="16" thickBot="1">
      <c r="A135" s="130" t="s">
        <v>21</v>
      </c>
      <c r="B135" s="115"/>
      <c r="C135" s="115"/>
      <c r="D135" s="115"/>
      <c r="E135" s="140">
        <v>106.7</v>
      </c>
      <c r="F135" s="145">
        <f>F136+F137</f>
        <v>109.7</v>
      </c>
    </row>
    <row r="136" spans="1:9" ht="16" thickTop="1">
      <c r="A136" s="104" t="s">
        <v>11</v>
      </c>
      <c r="B136" s="119"/>
      <c r="C136" s="119"/>
      <c r="D136" s="96">
        <v>104</v>
      </c>
      <c r="E136" s="96">
        <v>106.5</v>
      </c>
      <c r="F136" s="144">
        <v>109.5</v>
      </c>
      <c r="H136" s="11"/>
      <c r="I136" s="11"/>
    </row>
    <row r="137" spans="1:9" ht="16" thickBot="1">
      <c r="A137" s="56" t="s">
        <v>12</v>
      </c>
      <c r="B137" s="115"/>
      <c r="C137" s="115"/>
      <c r="D137" s="252">
        <v>0.2</v>
      </c>
      <c r="E137" s="252">
        <v>0.2</v>
      </c>
      <c r="F137" s="172">
        <v>0.2</v>
      </c>
      <c r="H137" s="37"/>
      <c r="I137" s="30"/>
    </row>
    <row r="138" spans="1:9" ht="31" customHeight="1">
      <c r="A138" s="168" t="s">
        <v>187</v>
      </c>
      <c r="B138" s="168"/>
      <c r="C138" s="168"/>
      <c r="D138" s="251">
        <f>D139</f>
        <v>18.399999999999999</v>
      </c>
      <c r="E138" s="251">
        <f>E140</f>
        <v>23.4</v>
      </c>
      <c r="F138" s="171">
        <f>F140</f>
        <v>25.5</v>
      </c>
    </row>
    <row r="139" spans="1:9">
      <c r="A139" s="35" t="s">
        <v>9</v>
      </c>
      <c r="B139" s="82"/>
      <c r="C139" s="82"/>
      <c r="D139" s="138">
        <v>18.399999999999999</v>
      </c>
      <c r="E139" s="138">
        <v>23.4</v>
      </c>
      <c r="F139" s="170">
        <v>24</v>
      </c>
    </row>
    <row r="140" spans="1:9" ht="16" thickBot="1">
      <c r="A140" s="130" t="s">
        <v>21</v>
      </c>
      <c r="B140" s="82"/>
      <c r="C140" s="82"/>
      <c r="D140" s="82"/>
      <c r="E140" s="140">
        <v>23.4</v>
      </c>
      <c r="F140" s="145">
        <f>F141+F142</f>
        <v>25.5</v>
      </c>
    </row>
    <row r="141" spans="1:9" ht="16" thickTop="1">
      <c r="A141" s="104" t="s">
        <v>11</v>
      </c>
      <c r="B141" s="119"/>
      <c r="C141" s="119"/>
      <c r="D141" s="96">
        <v>18.399999999999999</v>
      </c>
      <c r="E141" s="96">
        <v>23.4</v>
      </c>
      <c r="F141" s="204">
        <v>24</v>
      </c>
    </row>
    <row r="142" spans="1:9" ht="16" thickBot="1">
      <c r="A142" s="56" t="s">
        <v>12</v>
      </c>
      <c r="B142" s="115"/>
      <c r="C142" s="115"/>
      <c r="D142" s="252">
        <v>0</v>
      </c>
      <c r="E142" s="252">
        <v>0</v>
      </c>
      <c r="F142" s="253">
        <v>1.5</v>
      </c>
    </row>
    <row r="143" spans="1:9">
      <c r="A143" s="168" t="s">
        <v>188</v>
      </c>
      <c r="B143" s="168"/>
      <c r="C143" s="169"/>
      <c r="D143" s="295"/>
      <c r="E143" s="295"/>
      <c r="F143" s="295"/>
      <c r="G143" s="11" t="s">
        <v>280</v>
      </c>
    </row>
    <row r="144" spans="1:9">
      <c r="A144" s="150" t="s">
        <v>31</v>
      </c>
      <c r="B144" s="82"/>
      <c r="C144" s="82"/>
      <c r="D144" s="72">
        <v>0.5</v>
      </c>
      <c r="E144" s="72">
        <v>0.1</v>
      </c>
      <c r="F144" s="250">
        <f>F145+F146</f>
        <v>0</v>
      </c>
    </row>
    <row r="145" spans="1:9">
      <c r="A145" s="34" t="s">
        <v>14</v>
      </c>
      <c r="B145" s="82"/>
      <c r="C145" s="82"/>
      <c r="D145" s="10">
        <v>0.5</v>
      </c>
      <c r="E145" s="10">
        <v>0.1</v>
      </c>
      <c r="F145" s="134">
        <v>0</v>
      </c>
      <c r="G145" s="11"/>
    </row>
    <row r="146" spans="1:9">
      <c r="A146" s="34" t="s">
        <v>12</v>
      </c>
      <c r="B146" s="82"/>
      <c r="C146" s="82"/>
      <c r="D146" s="94">
        <v>0</v>
      </c>
      <c r="E146" s="94">
        <v>0</v>
      </c>
      <c r="F146" s="133">
        <v>0</v>
      </c>
    </row>
    <row r="148" spans="1:9" ht="96" customHeight="1">
      <c r="A148" s="1482" t="s">
        <v>201</v>
      </c>
      <c r="B148" s="1483"/>
      <c r="C148" s="1483"/>
      <c r="D148" s="1483"/>
      <c r="E148" s="1483"/>
      <c r="F148" s="1483"/>
      <c r="G148" s="19"/>
    </row>
    <row r="149" spans="1:9" ht="38.15" customHeight="1">
      <c r="A149" s="1482" t="s">
        <v>204</v>
      </c>
      <c r="B149" s="1482"/>
      <c r="C149" s="1482"/>
      <c r="D149" s="1482"/>
      <c r="E149" s="1482"/>
      <c r="F149" s="1482"/>
      <c r="G149" s="19"/>
    </row>
    <row r="150" spans="1:9" ht="25" customHeight="1">
      <c r="A150" s="1482" t="s">
        <v>203</v>
      </c>
      <c r="B150" s="1482"/>
      <c r="C150" s="1482"/>
      <c r="D150" s="1482"/>
      <c r="E150" s="1482"/>
      <c r="F150" s="1482"/>
      <c r="G150" s="19"/>
    </row>
    <row r="152" spans="1:9" ht="38.15" customHeight="1">
      <c r="A152" s="1478" t="s">
        <v>247</v>
      </c>
      <c r="B152" s="1478"/>
      <c r="C152" s="1478"/>
      <c r="D152" s="1478"/>
      <c r="E152" s="1478"/>
      <c r="F152" s="1478"/>
    </row>
    <row r="153" spans="1:9">
      <c r="A153" s="25"/>
      <c r="B153" s="28">
        <v>2016</v>
      </c>
      <c r="C153" s="28">
        <v>2017</v>
      </c>
      <c r="D153" s="28">
        <v>2018</v>
      </c>
      <c r="E153" s="28">
        <v>2019</v>
      </c>
      <c r="F153" s="28">
        <v>2020</v>
      </c>
    </row>
    <row r="154" spans="1:9" ht="28">
      <c r="A154" s="77" t="s">
        <v>189</v>
      </c>
      <c r="B154" s="299"/>
      <c r="C154" s="299"/>
      <c r="D154" s="299"/>
      <c r="E154" s="256">
        <f>E155+E156</f>
        <v>216.59900000000002</v>
      </c>
      <c r="F154" s="266">
        <f>F155+F156</f>
        <v>161.70000000000002</v>
      </c>
      <c r="G154" s="100"/>
    </row>
    <row r="155" spans="1:9">
      <c r="A155" s="34" t="s">
        <v>14</v>
      </c>
      <c r="B155" s="137">
        <v>244</v>
      </c>
      <c r="C155" s="137">
        <v>236.4</v>
      </c>
      <c r="D155" s="137">
        <v>214.7</v>
      </c>
      <c r="E155" s="127">
        <f>E159+E162+E165</f>
        <v>203.39900000000003</v>
      </c>
      <c r="F155" s="127">
        <f>F159+F162+F165</f>
        <v>151.30000000000001</v>
      </c>
      <c r="G155" s="11"/>
      <c r="I155" s="97"/>
    </row>
    <row r="156" spans="1:9" ht="16" thickBot="1">
      <c r="A156" s="38" t="s">
        <v>159</v>
      </c>
      <c r="B156" s="131"/>
      <c r="C156" s="131"/>
      <c r="D156" s="131"/>
      <c r="E156" s="135">
        <f>E160+E163+E166</f>
        <v>13.200000000000001</v>
      </c>
      <c r="F156" s="135">
        <f>F160+F163+F166</f>
        <v>10.4</v>
      </c>
      <c r="G156" s="117"/>
    </row>
    <row r="157" spans="1:9" ht="28.5" thickTop="1">
      <c r="A157" s="39" t="s">
        <v>34</v>
      </c>
      <c r="B157" s="267"/>
      <c r="C157" s="268"/>
      <c r="D157" s="268"/>
      <c r="E157" s="257"/>
      <c r="F157" s="258"/>
    </row>
    <row r="158" spans="1:9">
      <c r="A158" s="40" t="s">
        <v>190</v>
      </c>
      <c r="B158" s="298"/>
      <c r="C158" s="298"/>
      <c r="D158" s="298"/>
      <c r="E158" s="181">
        <f>E159+E160</f>
        <v>185.00000000000003</v>
      </c>
      <c r="F158" s="181">
        <f>F159+F160</f>
        <v>126.4</v>
      </c>
      <c r="G158" s="100"/>
    </row>
    <row r="159" spans="1:9">
      <c r="A159" s="34" t="s">
        <v>32</v>
      </c>
      <c r="B159" s="153">
        <v>223.7</v>
      </c>
      <c r="C159" s="297">
        <v>206.2</v>
      </c>
      <c r="D159" s="297">
        <v>186.3</v>
      </c>
      <c r="E159" s="270">
        <f>186.8-E172</f>
        <v>176.10000000000002</v>
      </c>
      <c r="F159" s="271">
        <v>126.4</v>
      </c>
      <c r="G159" s="11"/>
    </row>
    <row r="160" spans="1:9">
      <c r="A160" s="34" t="s">
        <v>33</v>
      </c>
      <c r="B160" s="80"/>
      <c r="C160" s="80"/>
      <c r="D160" s="80"/>
      <c r="E160" s="270">
        <v>8.9</v>
      </c>
      <c r="F160" s="272">
        <v>0</v>
      </c>
      <c r="G160" s="11"/>
    </row>
    <row r="161" spans="1:7">
      <c r="A161" s="40" t="s">
        <v>191</v>
      </c>
      <c r="B161" s="298"/>
      <c r="C161" s="298"/>
      <c r="D161" s="298"/>
      <c r="E161" s="181">
        <f>E162+E163</f>
        <v>20.198999999999998</v>
      </c>
      <c r="F161" s="181">
        <f>F162+F163</f>
        <v>26.700000000000003</v>
      </c>
    </row>
    <row r="162" spans="1:7">
      <c r="A162" s="34" t="s">
        <v>32</v>
      </c>
      <c r="B162" s="137">
        <v>19.5</v>
      </c>
      <c r="C162" s="300">
        <v>29.1</v>
      </c>
      <c r="D162" s="300">
        <v>27.5</v>
      </c>
      <c r="E162" s="287">
        <f>16.8-E175</f>
        <v>16.798999999999999</v>
      </c>
      <c r="F162" s="239">
        <v>16.3</v>
      </c>
      <c r="G162" s="11"/>
    </row>
    <row r="163" spans="1:7">
      <c r="A163" s="34" t="s">
        <v>33</v>
      </c>
      <c r="B163" s="174"/>
      <c r="C163" s="174"/>
      <c r="D163" s="174"/>
      <c r="E163" s="273">
        <v>3.4</v>
      </c>
      <c r="F163" s="261">
        <v>10.4</v>
      </c>
    </row>
    <row r="164" spans="1:7">
      <c r="A164" s="40" t="s">
        <v>192</v>
      </c>
      <c r="B164" s="298"/>
      <c r="C164" s="298"/>
      <c r="D164" s="298"/>
      <c r="E164" s="259">
        <f>E165+E166</f>
        <v>11.4</v>
      </c>
      <c r="F164" s="259">
        <f>F165+F166</f>
        <v>8.6</v>
      </c>
    </row>
    <row r="165" spans="1:7">
      <c r="A165" s="34" t="s">
        <v>32</v>
      </c>
      <c r="B165" s="178" t="s">
        <v>35</v>
      </c>
      <c r="C165" s="268">
        <v>1.1000000000000001</v>
      </c>
      <c r="D165" s="268">
        <v>0.9</v>
      </c>
      <c r="E165" s="287">
        <v>10.5</v>
      </c>
      <c r="F165" s="239">
        <v>8.6</v>
      </c>
      <c r="G165" s="11"/>
    </row>
    <row r="166" spans="1:7">
      <c r="A166" s="34" t="s">
        <v>33</v>
      </c>
      <c r="B166" s="80"/>
      <c r="C166" s="80"/>
      <c r="D166" s="80"/>
      <c r="E166" s="273">
        <v>0.9</v>
      </c>
      <c r="F166" s="261">
        <v>0</v>
      </c>
    </row>
    <row r="167" spans="1:7" ht="28">
      <c r="A167" s="114" t="s">
        <v>202</v>
      </c>
      <c r="B167" s="299"/>
      <c r="C167" s="299"/>
      <c r="D167" s="299"/>
      <c r="E167" s="290">
        <f>E168+E169</f>
        <v>221.18100000000001</v>
      </c>
      <c r="F167" s="182">
        <f>F168+F169</f>
        <v>188.39999999999998</v>
      </c>
      <c r="G167" s="11"/>
    </row>
    <row r="168" spans="1:7">
      <c r="A168" s="34" t="s">
        <v>32</v>
      </c>
      <c r="B168" s="119"/>
      <c r="C168" s="119"/>
      <c r="D168" s="119"/>
      <c r="E168" s="296">
        <f>E172+E175+E178</f>
        <v>10.880999999999998</v>
      </c>
      <c r="F168" s="239">
        <v>12.7</v>
      </c>
      <c r="G168" s="11"/>
    </row>
    <row r="169" spans="1:7" ht="16" thickBot="1">
      <c r="A169" s="38" t="s">
        <v>33</v>
      </c>
      <c r="B169" s="83"/>
      <c r="C169" s="83"/>
      <c r="D169" s="83"/>
      <c r="E169" s="274">
        <v>210.3</v>
      </c>
      <c r="F169" s="269">
        <v>175.7</v>
      </c>
      <c r="G169" s="7"/>
    </row>
    <row r="170" spans="1:7" ht="16" thickTop="1">
      <c r="A170" s="39" t="s">
        <v>327</v>
      </c>
      <c r="B170" s="4"/>
      <c r="C170" s="4"/>
      <c r="D170" s="4"/>
      <c r="E170" s="238"/>
      <c r="F170" s="260"/>
    </row>
    <row r="171" spans="1:7">
      <c r="A171" s="40" t="s">
        <v>193</v>
      </c>
      <c r="B171" s="298"/>
      <c r="C171" s="298"/>
      <c r="D171" s="298"/>
      <c r="E171" s="181">
        <f>E172+E173</f>
        <v>220.6</v>
      </c>
      <c r="F171" s="301">
        <f>F172+F173</f>
        <v>188</v>
      </c>
      <c r="G171" s="11"/>
    </row>
    <row r="172" spans="1:7">
      <c r="A172" s="34" t="s">
        <v>32</v>
      </c>
      <c r="B172" s="119"/>
      <c r="C172" s="119"/>
      <c r="D172" s="119"/>
      <c r="E172" s="261">
        <v>10.7</v>
      </c>
      <c r="F172" s="261">
        <v>12.5</v>
      </c>
      <c r="G172" s="11"/>
    </row>
    <row r="173" spans="1:7">
      <c r="A173" s="34" t="s">
        <v>33</v>
      </c>
      <c r="B173" s="82"/>
      <c r="C173" s="82"/>
      <c r="D173" s="82"/>
      <c r="E173" s="261">
        <v>209.9</v>
      </c>
      <c r="F173" s="261">
        <v>175.5</v>
      </c>
    </row>
    <row r="174" spans="1:7">
      <c r="A174" s="41" t="s">
        <v>194</v>
      </c>
      <c r="B174" s="298"/>
      <c r="C174" s="298"/>
      <c r="D174" s="298"/>
      <c r="E174" s="216">
        <f>E175+E176</f>
        <v>0.40100000000000002</v>
      </c>
      <c r="F174" s="302">
        <f>F175+F176</f>
        <v>0.186</v>
      </c>
    </row>
    <row r="175" spans="1:7" ht="16" customHeight="1">
      <c r="A175" s="34" t="s">
        <v>32</v>
      </c>
      <c r="B175" s="119"/>
      <c r="C175" s="119"/>
      <c r="D175" s="119"/>
      <c r="E175" s="262">
        <v>1E-3</v>
      </c>
      <c r="F175" s="262">
        <v>0</v>
      </c>
      <c r="G175" s="11"/>
    </row>
    <row r="176" spans="1:7" ht="16" customHeight="1">
      <c r="A176" s="34" t="s">
        <v>33</v>
      </c>
      <c r="B176" s="82"/>
      <c r="C176" s="82"/>
      <c r="D176" s="82"/>
      <c r="E176" s="263">
        <v>0.4</v>
      </c>
      <c r="F176" s="261">
        <v>0.186</v>
      </c>
    </row>
    <row r="177" spans="1:7">
      <c r="A177" s="41" t="s">
        <v>195</v>
      </c>
      <c r="B177" s="298"/>
      <c r="C177" s="298"/>
      <c r="D177" s="298"/>
      <c r="E177" s="216">
        <f>E178+E179</f>
        <v>0.18</v>
      </c>
      <c r="F177" s="303">
        <f>F178+F179</f>
        <v>0.2</v>
      </c>
    </row>
    <row r="178" spans="1:7">
      <c r="A178" s="34" t="s">
        <v>32</v>
      </c>
      <c r="B178" s="119"/>
      <c r="C178" s="119"/>
      <c r="D178" s="119"/>
      <c r="E178" s="263">
        <v>0.18</v>
      </c>
      <c r="F178" s="264">
        <v>0.2</v>
      </c>
      <c r="G178" s="11"/>
    </row>
    <row r="179" spans="1:7">
      <c r="A179" s="34" t="s">
        <v>212</v>
      </c>
      <c r="B179" s="82"/>
      <c r="C179" s="82"/>
      <c r="D179" s="82"/>
      <c r="E179" s="261">
        <v>0</v>
      </c>
      <c r="F179" s="265">
        <v>0</v>
      </c>
    </row>
    <row r="180" spans="1:7" ht="96" customHeight="1">
      <c r="A180" s="1485" t="s">
        <v>216</v>
      </c>
      <c r="B180" s="1486"/>
      <c r="C180" s="1486"/>
      <c r="D180" s="1486"/>
      <c r="E180" s="1486"/>
      <c r="F180" s="1486"/>
    </row>
    <row r="181" spans="1:7" ht="52" customHeight="1">
      <c r="A181" s="1487" t="s">
        <v>200</v>
      </c>
      <c r="B181" s="1487"/>
      <c r="C181" s="1487"/>
      <c r="D181" s="1487"/>
      <c r="E181" s="1487"/>
      <c r="F181" s="1487"/>
    </row>
    <row r="182" spans="1:7" ht="22.5" customHeight="1">
      <c r="A182" s="1487" t="s">
        <v>217</v>
      </c>
      <c r="B182" s="1487"/>
      <c r="C182" s="1487"/>
      <c r="D182" s="1487"/>
      <c r="E182" s="1487"/>
      <c r="F182" s="1487"/>
    </row>
    <row r="184" spans="1:7" ht="42" customHeight="1">
      <c r="A184" s="1484" t="s">
        <v>137</v>
      </c>
      <c r="B184" s="1484"/>
      <c r="C184" s="1484"/>
      <c r="D184" s="1484"/>
      <c r="E184" s="1484"/>
      <c r="F184" s="1484"/>
    </row>
    <row r="185" spans="1:7">
      <c r="A185" s="42"/>
      <c r="B185" s="43">
        <v>2016</v>
      </c>
      <c r="C185" s="43">
        <v>2017</v>
      </c>
      <c r="D185" s="43">
        <v>2018</v>
      </c>
      <c r="E185" s="43">
        <v>2019</v>
      </c>
      <c r="F185" s="43">
        <v>2020</v>
      </c>
    </row>
    <row r="186" spans="1:7">
      <c r="A186" s="44" t="s">
        <v>24</v>
      </c>
      <c r="B186" s="1475"/>
      <c r="C186" s="1479">
        <v>8.0000000000000002E-3</v>
      </c>
      <c r="D186" s="1479">
        <v>4.0000000000000001E-3</v>
      </c>
      <c r="E186" s="1479">
        <v>4.0000000000000001E-3</v>
      </c>
      <c r="F186" s="1479">
        <v>5.0000000000000001E-4</v>
      </c>
    </row>
    <row r="187" spans="1:7">
      <c r="A187" s="44" t="s">
        <v>150</v>
      </c>
      <c r="B187" s="1476"/>
      <c r="C187" s="1479"/>
      <c r="D187" s="1479"/>
      <c r="E187" s="1479"/>
      <c r="F187" s="1479"/>
    </row>
    <row r="188" spans="1:7" ht="16" customHeight="1">
      <c r="A188" s="44" t="s">
        <v>25</v>
      </c>
      <c r="B188" s="1475"/>
      <c r="C188" s="1479">
        <v>0</v>
      </c>
      <c r="D188" s="1479">
        <v>0</v>
      </c>
      <c r="E188" s="1479">
        <v>3.6999999999999998E-2</v>
      </c>
      <c r="F188" s="1479">
        <v>0.2</v>
      </c>
    </row>
    <row r="189" spans="1:7">
      <c r="A189" s="44" t="s">
        <v>151</v>
      </c>
      <c r="B189" s="1476"/>
      <c r="C189" s="1479"/>
      <c r="D189" s="1479"/>
      <c r="E189" s="1479"/>
      <c r="F189" s="1479"/>
    </row>
    <row r="190" spans="1:7">
      <c r="A190" s="44" t="s">
        <v>27</v>
      </c>
      <c r="B190" s="1475"/>
      <c r="C190" s="1479">
        <v>4.0000000000000001E-3</v>
      </c>
      <c r="D190" s="1479">
        <v>3.0000000000000001E-3</v>
      </c>
      <c r="E190" s="1479">
        <v>2E-3</v>
      </c>
      <c r="F190" s="1480">
        <v>1.5E-3</v>
      </c>
    </row>
    <row r="191" spans="1:7">
      <c r="A191" s="44" t="s">
        <v>153</v>
      </c>
      <c r="B191" s="1476"/>
      <c r="C191" s="1479"/>
      <c r="D191" s="1479"/>
      <c r="E191" s="1479"/>
      <c r="F191" s="1480"/>
    </row>
    <row r="192" spans="1:7">
      <c r="A192" s="44" t="s">
        <v>28</v>
      </c>
      <c r="B192" s="1475"/>
      <c r="C192" s="1479">
        <v>8.0000000000000002E-3</v>
      </c>
      <c r="D192" s="1479">
        <v>8.9999999999999993E-3</v>
      </c>
      <c r="E192" s="1479">
        <v>8.0000000000000002E-3</v>
      </c>
      <c r="F192" s="1480">
        <v>8.2000000000000007E-3</v>
      </c>
    </row>
    <row r="193" spans="1:6">
      <c r="A193" s="44" t="s">
        <v>154</v>
      </c>
      <c r="B193" s="1476"/>
      <c r="C193" s="1479"/>
      <c r="D193" s="1479"/>
      <c r="E193" s="1479"/>
      <c r="F193" s="1480"/>
    </row>
    <row r="194" spans="1:6" ht="76" customHeight="1">
      <c r="A194" s="1481" t="s">
        <v>215</v>
      </c>
      <c r="B194" s="1481"/>
      <c r="C194" s="1481"/>
      <c r="D194" s="1481"/>
      <c r="E194" s="1481"/>
      <c r="F194" s="1481"/>
    </row>
    <row r="197" spans="1:6">
      <c r="A197" s="1478" t="s">
        <v>129</v>
      </c>
      <c r="B197" s="1478"/>
      <c r="C197" s="1478"/>
      <c r="D197" s="1478"/>
      <c r="E197" s="1478"/>
      <c r="F197" s="1478"/>
    </row>
    <row r="198" spans="1:6">
      <c r="A198" s="1"/>
      <c r="B198" s="8">
        <v>2016</v>
      </c>
      <c r="C198" s="8">
        <v>2017</v>
      </c>
      <c r="D198" s="8">
        <v>2018</v>
      </c>
      <c r="E198" s="8">
        <v>2019</v>
      </c>
      <c r="F198" s="8">
        <v>2020</v>
      </c>
    </row>
    <row r="199" spans="1:6">
      <c r="A199" s="365" t="s">
        <v>156</v>
      </c>
      <c r="B199" s="369"/>
      <c r="C199" s="369"/>
      <c r="D199" s="369"/>
      <c r="E199" s="369"/>
      <c r="F199" s="366">
        <f>F200+F201</f>
        <v>350.05700000000002</v>
      </c>
    </row>
    <row r="200" spans="1:6">
      <c r="A200" s="365" t="s">
        <v>14</v>
      </c>
      <c r="B200" s="369"/>
      <c r="C200" s="369"/>
      <c r="D200" s="369"/>
      <c r="E200" s="369"/>
      <c r="F200" s="366">
        <v>350.03800000000001</v>
      </c>
    </row>
    <row r="201" spans="1:6">
      <c r="A201" s="365" t="s">
        <v>157</v>
      </c>
      <c r="B201" s="369"/>
      <c r="C201" s="369"/>
      <c r="D201" s="369"/>
      <c r="E201" s="369"/>
      <c r="F201" s="366">
        <v>1.9E-2</v>
      </c>
    </row>
    <row r="202" spans="1:6">
      <c r="A202" s="1"/>
      <c r="B202" s="2"/>
      <c r="C202" s="2"/>
      <c r="D202" s="2"/>
      <c r="E202" s="2"/>
      <c r="F202" s="78"/>
    </row>
  </sheetData>
  <mergeCells count="82">
    <mergeCell ref="A94:F94"/>
    <mergeCell ref="A100:F100"/>
    <mergeCell ref="A2:F2"/>
    <mergeCell ref="A27:F27"/>
    <mergeCell ref="A31:F31"/>
    <mergeCell ref="A62:F62"/>
    <mergeCell ref="A28:F28"/>
    <mergeCell ref="A63:F63"/>
    <mergeCell ref="A29:F29"/>
    <mergeCell ref="A65:F65"/>
    <mergeCell ref="A72:F72"/>
    <mergeCell ref="A81:F81"/>
    <mergeCell ref="A77:F77"/>
    <mergeCell ref="A73:F73"/>
    <mergeCell ref="A75:F75"/>
    <mergeCell ref="A74:F74"/>
    <mergeCell ref="B104:B105"/>
    <mergeCell ref="C104:C105"/>
    <mergeCell ref="D104:D105"/>
    <mergeCell ref="E104:E105"/>
    <mergeCell ref="F104:F105"/>
    <mergeCell ref="B102:B103"/>
    <mergeCell ref="C102:C103"/>
    <mergeCell ref="D102:D103"/>
    <mergeCell ref="E102:E103"/>
    <mergeCell ref="F102:F103"/>
    <mergeCell ref="B108:B109"/>
    <mergeCell ref="C108:C109"/>
    <mergeCell ref="D108:D109"/>
    <mergeCell ref="E108:E109"/>
    <mergeCell ref="F108:F109"/>
    <mergeCell ref="B106:B107"/>
    <mergeCell ref="C106:C107"/>
    <mergeCell ref="D106:D107"/>
    <mergeCell ref="E106:E107"/>
    <mergeCell ref="F106:F107"/>
    <mergeCell ref="A181:F181"/>
    <mergeCell ref="A115:F115"/>
    <mergeCell ref="A122:E122"/>
    <mergeCell ref="F110:F111"/>
    <mergeCell ref="B112:B113"/>
    <mergeCell ref="C112:C113"/>
    <mergeCell ref="D112:D113"/>
    <mergeCell ref="E112:E113"/>
    <mergeCell ref="F112:F113"/>
    <mergeCell ref="B110:B111"/>
    <mergeCell ref="C110:C111"/>
    <mergeCell ref="D110:D111"/>
    <mergeCell ref="E110:E111"/>
    <mergeCell ref="A114:F114"/>
    <mergeCell ref="E190:E191"/>
    <mergeCell ref="F190:F191"/>
    <mergeCell ref="A148:F148"/>
    <mergeCell ref="A152:F152"/>
    <mergeCell ref="A184:F184"/>
    <mergeCell ref="C186:C187"/>
    <mergeCell ref="D186:D187"/>
    <mergeCell ref="E186:E187"/>
    <mergeCell ref="F186:F187"/>
    <mergeCell ref="A180:F180"/>
    <mergeCell ref="B186:B187"/>
    <mergeCell ref="B188:B189"/>
    <mergeCell ref="B190:B191"/>
    <mergeCell ref="A182:F182"/>
    <mergeCell ref="A149:F149"/>
    <mergeCell ref="A150:F150"/>
    <mergeCell ref="A82:F82"/>
    <mergeCell ref="B192:B193"/>
    <mergeCell ref="A1:F1"/>
    <mergeCell ref="A197:F197"/>
    <mergeCell ref="C192:C193"/>
    <mergeCell ref="D192:D193"/>
    <mergeCell ref="E192:E193"/>
    <mergeCell ref="F192:F193"/>
    <mergeCell ref="A194:F194"/>
    <mergeCell ref="A84:F84"/>
    <mergeCell ref="C188:C189"/>
    <mergeCell ref="D188:D189"/>
    <mergeCell ref="E188:E189"/>
    <mergeCell ref="F188:F189"/>
    <mergeCell ref="C190:C191"/>
    <mergeCell ref="D190:D191"/>
  </mergeCells>
  <pageMargins left="0.7" right="0.7" top="0.75" bottom="0.75" header="0.3" footer="0.3"/>
  <pageSetup paperSize="9" orientation="landscape" r:id="rId1"/>
  <ignoredErrors>
    <ignoredError sqref="F120"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4"/>
  <sheetViews>
    <sheetView zoomScaleNormal="100" workbookViewId="0">
      <selection activeCell="M40" sqref="M40"/>
    </sheetView>
  </sheetViews>
  <sheetFormatPr defaultColWidth="11" defaultRowHeight="15.5"/>
  <cols>
    <col min="1" max="1" width="41.08203125" customWidth="1"/>
    <col min="2" max="7" width="10.83203125" customWidth="1"/>
    <col min="8" max="10" width="7.83203125" customWidth="1"/>
    <col min="11" max="11" width="8.5" customWidth="1"/>
  </cols>
  <sheetData>
    <row r="1" spans="1:13" ht="26.25" customHeight="1">
      <c r="A1" s="33" t="s">
        <v>864</v>
      </c>
    </row>
    <row r="2" spans="1:13" ht="34" customHeight="1">
      <c r="A2" s="430" t="s">
        <v>543</v>
      </c>
      <c r="B2" s="430"/>
      <c r="C2" s="430"/>
      <c r="D2" s="430"/>
      <c r="E2" s="430"/>
      <c r="F2" s="71"/>
      <c r="G2" s="71"/>
      <c r="H2" s="474" t="s">
        <v>688</v>
      </c>
      <c r="I2" s="474" t="s">
        <v>690</v>
      </c>
      <c r="J2" s="474" t="s">
        <v>694</v>
      </c>
      <c r="K2" s="474" t="s">
        <v>714</v>
      </c>
    </row>
    <row r="3" spans="1:13" s="401" customFormat="1" ht="14.5">
      <c r="A3" s="938" t="s">
        <v>542</v>
      </c>
      <c r="B3" s="588" t="s">
        <v>461</v>
      </c>
      <c r="C3" s="279">
        <v>2018</v>
      </c>
      <c r="D3" s="279">
        <v>2019</v>
      </c>
      <c r="E3" s="589">
        <v>2020</v>
      </c>
      <c r="F3" s="589">
        <v>2021</v>
      </c>
      <c r="G3" s="695">
        <v>2022</v>
      </c>
    </row>
    <row r="4" spans="1:13" s="401" customFormat="1" ht="52">
      <c r="A4" s="422" t="s">
        <v>472</v>
      </c>
      <c r="B4" s="339" t="s">
        <v>122</v>
      </c>
      <c r="C4" s="505">
        <v>84</v>
      </c>
      <c r="D4" s="505">
        <v>83</v>
      </c>
      <c r="E4" s="754">
        <v>82</v>
      </c>
      <c r="F4" s="754">
        <v>81</v>
      </c>
      <c r="G4" s="561">
        <v>85</v>
      </c>
      <c r="H4" s="1133" t="s">
        <v>471</v>
      </c>
      <c r="I4" s="449"/>
      <c r="J4" s="1133" t="s">
        <v>820</v>
      </c>
      <c r="K4" s="1133" t="s">
        <v>417</v>
      </c>
      <c r="M4" s="1354"/>
    </row>
    <row r="5" spans="1:13" s="401" customFormat="1" ht="52">
      <c r="A5" s="436" t="s">
        <v>537</v>
      </c>
      <c r="B5" s="339" t="s">
        <v>420</v>
      </c>
      <c r="C5" s="754">
        <v>48</v>
      </c>
      <c r="D5" s="754">
        <v>44</v>
      </c>
      <c r="E5" s="754">
        <v>42</v>
      </c>
      <c r="F5" s="754">
        <v>44</v>
      </c>
      <c r="G5" s="561">
        <v>45</v>
      </c>
      <c r="H5" s="449"/>
      <c r="I5" s="449"/>
      <c r="J5" s="1133" t="s">
        <v>820</v>
      </c>
      <c r="K5" s="449"/>
    </row>
    <row r="6" spans="1:13" s="401" customFormat="1" ht="16" customHeight="1">
      <c r="A6" s="1500" t="s">
        <v>554</v>
      </c>
      <c r="B6" s="1501"/>
      <c r="C6" s="1501"/>
      <c r="D6" s="1501"/>
      <c r="E6" s="1501"/>
      <c r="F6" s="1501"/>
    </row>
    <row r="7" spans="1:13" ht="72" customHeight="1">
      <c r="A7" s="1504" t="s">
        <v>938</v>
      </c>
      <c r="B7" s="1504"/>
      <c r="C7" s="1504"/>
      <c r="D7" s="1504"/>
      <c r="E7" s="1504"/>
      <c r="F7" s="1504"/>
      <c r="G7" s="1504"/>
    </row>
    <row r="9" spans="1:13" ht="35.15" customHeight="1">
      <c r="A9" s="430" t="s">
        <v>478</v>
      </c>
      <c r="B9" s="430"/>
      <c r="C9" s="430"/>
      <c r="D9" s="430"/>
      <c r="E9" s="430"/>
      <c r="F9" s="71"/>
      <c r="G9" s="71"/>
    </row>
    <row r="10" spans="1:13" s="401" customFormat="1" ht="14.5">
      <c r="A10" s="938" t="s">
        <v>542</v>
      </c>
      <c r="B10" s="588" t="s">
        <v>461</v>
      </c>
      <c r="C10" s="588">
        <v>2018</v>
      </c>
      <c r="D10" s="588">
        <v>2019</v>
      </c>
      <c r="E10" s="588">
        <v>2020</v>
      </c>
      <c r="F10" s="589">
        <v>2021</v>
      </c>
      <c r="G10" s="695">
        <v>2022</v>
      </c>
    </row>
    <row r="11" spans="1:13" s="401" customFormat="1" ht="26">
      <c r="A11" s="330" t="s">
        <v>223</v>
      </c>
      <c r="B11" s="326" t="s">
        <v>420</v>
      </c>
      <c r="C11" s="326">
        <v>19</v>
      </c>
      <c r="D11" s="326">
        <v>20</v>
      </c>
      <c r="E11" s="326">
        <v>16</v>
      </c>
      <c r="F11" s="326">
        <v>17</v>
      </c>
      <c r="G11" s="554">
        <v>20</v>
      </c>
      <c r="H11" s="449"/>
      <c r="I11" s="449"/>
      <c r="J11" s="1133" t="s">
        <v>823</v>
      </c>
      <c r="K11" s="449"/>
    </row>
    <row r="12" spans="1:13" s="401" customFormat="1" ht="26">
      <c r="A12" s="329" t="s">
        <v>981</v>
      </c>
      <c r="B12" s="326" t="s">
        <v>420</v>
      </c>
      <c r="C12" s="326">
        <v>27</v>
      </c>
      <c r="D12" s="326">
        <v>23</v>
      </c>
      <c r="E12" s="326">
        <v>17</v>
      </c>
      <c r="F12" s="326">
        <v>19</v>
      </c>
      <c r="G12" s="554">
        <v>18</v>
      </c>
      <c r="H12" s="449"/>
      <c r="I12" s="449"/>
      <c r="J12" s="1133" t="s">
        <v>823</v>
      </c>
      <c r="K12" s="449"/>
    </row>
    <row r="13" spans="1:13" ht="16" customHeight="1">
      <c r="A13" s="1501" t="s">
        <v>552</v>
      </c>
      <c r="B13" s="1501"/>
      <c r="C13" s="1501"/>
      <c r="D13" s="1501"/>
      <c r="E13" s="1501"/>
      <c r="F13" s="1501"/>
    </row>
    <row r="14" spans="1:13" ht="52" customHeight="1">
      <c r="A14" s="1499" t="s">
        <v>553</v>
      </c>
      <c r="B14" s="1499"/>
      <c r="C14" s="1499"/>
      <c r="D14" s="1499"/>
      <c r="E14" s="1499"/>
      <c r="F14" s="1499"/>
      <c r="G14" s="1499"/>
    </row>
    <row r="16" spans="1:13" ht="35.15" customHeight="1">
      <c r="A16" s="430" t="s">
        <v>473</v>
      </c>
      <c r="B16" s="430"/>
      <c r="C16" s="430"/>
      <c r="D16" s="430"/>
      <c r="E16" s="430"/>
      <c r="F16" s="388"/>
      <c r="G16" s="388"/>
    </row>
    <row r="17" spans="1:11" s="401" customFormat="1" ht="14.5">
      <c r="A17" s="938" t="s">
        <v>542</v>
      </c>
      <c r="B17" s="588" t="s">
        <v>461</v>
      </c>
      <c r="C17" s="1063">
        <v>2018</v>
      </c>
      <c r="D17" s="1063">
        <v>2019</v>
      </c>
      <c r="E17" s="1063">
        <v>2020</v>
      </c>
      <c r="F17" s="1063">
        <v>2021</v>
      </c>
      <c r="G17" s="695">
        <v>2022</v>
      </c>
    </row>
    <row r="18" spans="1:11" s="401" customFormat="1" ht="13">
      <c r="A18" s="334" t="s">
        <v>416</v>
      </c>
      <c r="B18" s="326" t="s">
        <v>389</v>
      </c>
      <c r="C18" s="749">
        <f>C19+C21+C24</f>
        <v>45702</v>
      </c>
      <c r="D18" s="749">
        <f>D19+D21+D24</f>
        <v>47968</v>
      </c>
      <c r="E18" s="749">
        <f>E19+E21+E24</f>
        <v>53630</v>
      </c>
      <c r="F18" s="770">
        <f>F19+F21+F24</f>
        <v>54041</v>
      </c>
      <c r="G18" s="1296">
        <f>G19+G21+G24</f>
        <v>54832</v>
      </c>
      <c r="H18" s="449"/>
      <c r="I18" s="449"/>
      <c r="J18" s="449"/>
      <c r="K18" s="1138" t="s">
        <v>417</v>
      </c>
    </row>
    <row r="19" spans="1:11" s="401" customFormat="1" ht="13">
      <c r="A19" s="334" t="s">
        <v>544</v>
      </c>
      <c r="B19" s="326" t="s">
        <v>389</v>
      </c>
      <c r="C19" s="749">
        <v>35529</v>
      </c>
      <c r="D19" s="749">
        <v>35903</v>
      </c>
      <c r="E19" s="749">
        <v>22440</v>
      </c>
      <c r="F19" s="770">
        <v>21384</v>
      </c>
      <c r="G19" s="1296">
        <v>17914</v>
      </c>
      <c r="H19" s="449"/>
      <c r="I19" s="449"/>
      <c r="J19" s="449"/>
      <c r="K19" s="449"/>
    </row>
    <row r="20" spans="1:11" s="401" customFormat="1" ht="13">
      <c r="A20" s="332" t="s">
        <v>479</v>
      </c>
      <c r="B20" s="326" t="s">
        <v>389</v>
      </c>
      <c r="C20" s="771">
        <v>28498</v>
      </c>
      <c r="D20" s="771">
        <v>30046</v>
      </c>
      <c r="E20" s="771">
        <v>17857</v>
      </c>
      <c r="F20" s="865">
        <v>14337</v>
      </c>
      <c r="G20" s="1327">
        <v>12344</v>
      </c>
      <c r="H20" s="449"/>
      <c r="I20" s="449"/>
      <c r="J20" s="449"/>
      <c r="K20" s="449"/>
    </row>
    <row r="21" spans="1:11" s="401" customFormat="1" ht="39">
      <c r="A21" s="363" t="s">
        <v>545</v>
      </c>
      <c r="B21" s="326" t="s">
        <v>389</v>
      </c>
      <c r="C21" s="749">
        <f>C22+C23</f>
        <v>10093</v>
      </c>
      <c r="D21" s="749">
        <f>D22+D23</f>
        <v>12008</v>
      </c>
      <c r="E21" s="749">
        <f>E22+E23</f>
        <v>31161</v>
      </c>
      <c r="F21" s="866">
        <f>F22+F23</f>
        <v>32620</v>
      </c>
      <c r="G21" s="1296">
        <f>G22+G23</f>
        <v>36867</v>
      </c>
      <c r="H21" s="449"/>
      <c r="I21" s="449"/>
      <c r="J21" s="449"/>
      <c r="K21" s="449"/>
    </row>
    <row r="22" spans="1:11" s="401" customFormat="1" ht="39">
      <c r="A22" s="332" t="s">
        <v>474</v>
      </c>
      <c r="B22" s="326" t="s">
        <v>389</v>
      </c>
      <c r="C22" s="771">
        <v>4946</v>
      </c>
      <c r="D22" s="771">
        <v>5281</v>
      </c>
      <c r="E22" s="771">
        <v>6532</v>
      </c>
      <c r="F22" s="865">
        <v>7406</v>
      </c>
      <c r="G22" s="648">
        <v>9520</v>
      </c>
      <c r="H22" s="449"/>
      <c r="I22" s="449"/>
      <c r="J22" s="449"/>
      <c r="K22" s="1132" t="s">
        <v>824</v>
      </c>
    </row>
    <row r="23" spans="1:11" s="401" customFormat="1" ht="45" customHeight="1">
      <c r="A23" s="332" t="s">
        <v>475</v>
      </c>
      <c r="B23" s="326" t="s">
        <v>389</v>
      </c>
      <c r="C23" s="771">
        <v>5147</v>
      </c>
      <c r="D23" s="771">
        <v>6727</v>
      </c>
      <c r="E23" s="771">
        <v>24629</v>
      </c>
      <c r="F23" s="865">
        <v>25214</v>
      </c>
      <c r="G23" s="1327">
        <v>27347</v>
      </c>
      <c r="H23" s="449"/>
      <c r="I23" s="449"/>
      <c r="J23" s="449"/>
      <c r="K23" s="449"/>
    </row>
    <row r="24" spans="1:11" s="401" customFormat="1" ht="26">
      <c r="A24" s="325" t="s">
        <v>219</v>
      </c>
      <c r="B24" s="326" t="s">
        <v>389</v>
      </c>
      <c r="C24" s="756">
        <f t="shared" ref="C24:D24" si="0">C25+C26</f>
        <v>80</v>
      </c>
      <c r="D24" s="756">
        <f t="shared" si="0"/>
        <v>57</v>
      </c>
      <c r="E24" s="756">
        <f>E25+E26</f>
        <v>29</v>
      </c>
      <c r="F24" s="756">
        <f>F25+F26</f>
        <v>37</v>
      </c>
      <c r="G24" s="1089">
        <f>G25+G26</f>
        <v>51</v>
      </c>
      <c r="H24" s="449"/>
      <c r="I24" s="449"/>
      <c r="J24" s="449"/>
      <c r="K24" s="449"/>
    </row>
    <row r="25" spans="1:11" s="401" customFormat="1" ht="13">
      <c r="A25" s="332" t="s">
        <v>476</v>
      </c>
      <c r="B25" s="326" t="s">
        <v>389</v>
      </c>
      <c r="C25" s="564">
        <v>58</v>
      </c>
      <c r="D25" s="564">
        <v>34</v>
      </c>
      <c r="E25" s="755">
        <v>19</v>
      </c>
      <c r="F25" s="561">
        <v>34</v>
      </c>
      <c r="G25" s="554">
        <v>50</v>
      </c>
      <c r="H25" s="449"/>
      <c r="I25" s="449"/>
      <c r="J25" s="449"/>
      <c r="K25" s="449"/>
    </row>
    <row r="26" spans="1:11" s="401" customFormat="1" ht="13">
      <c r="A26" s="332" t="s">
        <v>477</v>
      </c>
      <c r="B26" s="326" t="s">
        <v>389</v>
      </c>
      <c r="C26" s="564">
        <v>22</v>
      </c>
      <c r="D26" s="564">
        <v>23</v>
      </c>
      <c r="E26" s="755">
        <v>10</v>
      </c>
      <c r="F26" s="561">
        <v>3</v>
      </c>
      <c r="G26" s="554">
        <v>1</v>
      </c>
      <c r="H26" s="449"/>
      <c r="I26" s="449"/>
      <c r="J26" s="449"/>
      <c r="K26" s="449"/>
    </row>
    <row r="27" spans="1:11" s="401" customFormat="1" ht="13">
      <c r="A27" s="500" t="s">
        <v>290</v>
      </c>
      <c r="B27" s="367"/>
      <c r="C27" s="367"/>
      <c r="D27" s="367"/>
      <c r="E27" s="413"/>
      <c r="F27" s="633"/>
    </row>
    <row r="28" spans="1:11" ht="59.15" customHeight="1">
      <c r="A28" s="1499" t="s">
        <v>1073</v>
      </c>
      <c r="B28" s="1499"/>
      <c r="C28" s="1499"/>
      <c r="D28" s="1499"/>
      <c r="E28" s="1499"/>
      <c r="F28" s="1499"/>
      <c r="G28" s="1499"/>
    </row>
    <row r="30" spans="1:11" ht="35.15" customHeight="1">
      <c r="A30" s="430" t="s">
        <v>863</v>
      </c>
      <c r="B30" s="430"/>
      <c r="C30" s="430"/>
      <c r="D30" s="430"/>
      <c r="E30" s="430"/>
      <c r="F30" s="71"/>
      <c r="G30" s="71"/>
    </row>
    <row r="31" spans="1:11" s="401" customFormat="1" ht="14.5">
      <c r="A31" s="938" t="s">
        <v>542</v>
      </c>
      <c r="B31" s="588" t="s">
        <v>461</v>
      </c>
      <c r="C31" s="1062">
        <v>2018</v>
      </c>
      <c r="D31" s="1062">
        <v>2019</v>
      </c>
      <c r="E31" s="1062">
        <v>2020</v>
      </c>
      <c r="F31" s="1062">
        <v>2021</v>
      </c>
      <c r="G31" s="695">
        <v>2022</v>
      </c>
    </row>
    <row r="32" spans="1:11" s="401" customFormat="1" ht="26">
      <c r="A32" s="1255" t="s">
        <v>865</v>
      </c>
      <c r="B32" s="327" t="s">
        <v>393</v>
      </c>
      <c r="C32" s="1259">
        <f>C33+C34</f>
        <v>60106</v>
      </c>
      <c r="D32" s="1259">
        <f>D33+D34</f>
        <v>59314</v>
      </c>
      <c r="E32" s="1259">
        <f t="shared" ref="E32:G32" si="1">E33+E34</f>
        <v>65220</v>
      </c>
      <c r="F32" s="1259">
        <f t="shared" si="1"/>
        <v>71066</v>
      </c>
      <c r="G32" s="1259">
        <f t="shared" si="1"/>
        <v>86836</v>
      </c>
      <c r="H32" s="449"/>
      <c r="I32" s="449"/>
      <c r="J32" s="1140" t="s">
        <v>750</v>
      </c>
      <c r="K32" s="1139" t="s">
        <v>417</v>
      </c>
    </row>
    <row r="33" spans="1:14" s="401" customFormat="1" ht="26">
      <c r="A33" s="68" t="s">
        <v>314</v>
      </c>
      <c r="B33" s="327" t="s">
        <v>393</v>
      </c>
      <c r="C33" s="1260">
        <v>46485</v>
      </c>
      <c r="D33" s="869">
        <v>46869</v>
      </c>
      <c r="E33" s="1260">
        <v>52685</v>
      </c>
      <c r="F33" s="1260">
        <v>62130</v>
      </c>
      <c r="G33" s="648">
        <v>77541</v>
      </c>
      <c r="H33" s="1334"/>
      <c r="I33" s="1334"/>
      <c r="J33" s="1161" t="s">
        <v>750</v>
      </c>
      <c r="K33" s="1133" t="s">
        <v>417</v>
      </c>
    </row>
    <row r="34" spans="1:14" s="401" customFormat="1" ht="26">
      <c r="A34" s="1328" t="s">
        <v>337</v>
      </c>
      <c r="B34" s="327" t="s">
        <v>393</v>
      </c>
      <c r="C34" s="1260">
        <v>13621</v>
      </c>
      <c r="D34" s="869">
        <v>12445</v>
      </c>
      <c r="E34" s="1260">
        <v>12535</v>
      </c>
      <c r="F34" s="1260">
        <v>8936</v>
      </c>
      <c r="G34" s="648">
        <v>9295</v>
      </c>
      <c r="J34" s="1161" t="s">
        <v>750</v>
      </c>
      <c r="K34" s="443"/>
    </row>
    <row r="35" spans="1:14" s="401" customFormat="1" ht="13">
      <c r="A35" s="1329" t="s">
        <v>532</v>
      </c>
      <c r="B35" s="69"/>
      <c r="C35" s="757"/>
      <c r="D35" s="757"/>
      <c r="E35" s="757"/>
      <c r="F35" s="437"/>
      <c r="G35" s="554"/>
      <c r="H35" s="449"/>
      <c r="I35" s="449"/>
      <c r="J35" s="1133"/>
      <c r="K35" s="449"/>
    </row>
    <row r="36" spans="1:14" s="401" customFormat="1" ht="26">
      <c r="A36" s="1330" t="s">
        <v>344</v>
      </c>
      <c r="B36" s="1085" t="s">
        <v>393</v>
      </c>
      <c r="C36" s="758"/>
      <c r="D36" s="1260">
        <v>14385</v>
      </c>
      <c r="E36" s="1260">
        <v>16334</v>
      </c>
      <c r="F36" s="1260">
        <v>19746</v>
      </c>
      <c r="G36" s="648">
        <v>25244</v>
      </c>
      <c r="H36" s="449"/>
      <c r="I36" s="449"/>
      <c r="J36" s="1133" t="s">
        <v>823</v>
      </c>
      <c r="K36" s="449"/>
    </row>
    <row r="37" spans="1:14" s="401" customFormat="1" ht="26">
      <c r="A37" s="338" t="s">
        <v>345</v>
      </c>
      <c r="B37" s="1085" t="s">
        <v>393</v>
      </c>
      <c r="C37" s="759"/>
      <c r="D37" s="1260">
        <v>11194</v>
      </c>
      <c r="E37" s="1260">
        <v>12257</v>
      </c>
      <c r="F37" s="1260">
        <v>13158</v>
      </c>
      <c r="G37" s="648">
        <v>19386</v>
      </c>
      <c r="H37" s="449"/>
      <c r="I37" s="449"/>
      <c r="J37" s="1133" t="s">
        <v>823</v>
      </c>
      <c r="K37" s="449"/>
    </row>
    <row r="38" spans="1:14" s="401" customFormat="1" ht="26">
      <c r="A38" s="338" t="s">
        <v>346</v>
      </c>
      <c r="B38" s="1085" t="s">
        <v>393</v>
      </c>
      <c r="C38" s="759"/>
      <c r="D38" s="1260">
        <v>33735</v>
      </c>
      <c r="E38" s="1260">
        <v>36629</v>
      </c>
      <c r="F38" s="1260">
        <v>38162</v>
      </c>
      <c r="G38" s="648">
        <v>42206</v>
      </c>
      <c r="H38" s="449"/>
      <c r="I38" s="449"/>
      <c r="J38" s="1133" t="s">
        <v>823</v>
      </c>
      <c r="K38" s="449"/>
    </row>
    <row r="39" spans="1:14" s="401" customFormat="1" ht="26">
      <c r="A39" s="666" t="s">
        <v>961</v>
      </c>
      <c r="B39" s="327" t="s">
        <v>389</v>
      </c>
      <c r="C39" s="757">
        <v>323.2</v>
      </c>
      <c r="D39" s="760">
        <v>263.8</v>
      </c>
      <c r="E39" s="760">
        <v>339.8</v>
      </c>
      <c r="F39" s="760">
        <v>255.8</v>
      </c>
      <c r="G39" s="554">
        <v>247</v>
      </c>
      <c r="H39" s="449"/>
      <c r="I39" s="449"/>
      <c r="J39" s="1133" t="s">
        <v>823</v>
      </c>
      <c r="K39" s="1133" t="s">
        <v>417</v>
      </c>
      <c r="L39" s="1191"/>
      <c r="M39" s="1191"/>
      <c r="N39" s="1191"/>
    </row>
    <row r="40" spans="1:14" s="401" customFormat="1" ht="35.25" customHeight="1">
      <c r="A40" s="666" t="s">
        <v>1010</v>
      </c>
      <c r="B40" s="1383" t="s">
        <v>393</v>
      </c>
      <c r="C40" s="1339"/>
      <c r="D40" s="1339"/>
      <c r="E40" s="1339"/>
      <c r="F40" s="1121">
        <f>F41+F42</f>
        <v>1511</v>
      </c>
      <c r="G40" s="865">
        <v>1954</v>
      </c>
      <c r="H40" s="449"/>
      <c r="I40" s="449"/>
      <c r="J40" s="1133"/>
      <c r="K40" s="1139"/>
      <c r="L40" s="1191"/>
      <c r="M40" s="1191"/>
      <c r="N40" s="1191"/>
    </row>
    <row r="41" spans="1:14" s="401" customFormat="1" ht="26">
      <c r="A41" s="1330" t="s">
        <v>344</v>
      </c>
      <c r="B41" s="1383" t="s">
        <v>393</v>
      </c>
      <c r="C41" s="1339"/>
      <c r="D41" s="1339"/>
      <c r="E41" s="1339"/>
      <c r="F41" s="1121">
        <v>207</v>
      </c>
      <c r="G41" s="1306">
        <v>818</v>
      </c>
      <c r="H41" s="449"/>
      <c r="I41" s="449"/>
      <c r="J41" s="1133"/>
      <c r="K41" s="1139"/>
      <c r="L41" s="1191"/>
      <c r="M41" s="1191"/>
      <c r="N41" s="1191"/>
    </row>
    <row r="42" spans="1:14" s="401" customFormat="1" ht="26">
      <c r="A42" s="791" t="s">
        <v>345</v>
      </c>
      <c r="B42" s="1383" t="s">
        <v>393</v>
      </c>
      <c r="C42" s="1339"/>
      <c r="D42" s="1339"/>
      <c r="E42" s="1339"/>
      <c r="F42" s="1121">
        <v>1304</v>
      </c>
      <c r="G42" s="1306">
        <v>1136</v>
      </c>
      <c r="H42" s="449"/>
      <c r="I42" s="449"/>
      <c r="J42" s="1133"/>
      <c r="K42" s="1139"/>
      <c r="L42" s="1191"/>
      <c r="M42" s="1191"/>
      <c r="N42" s="1191"/>
    </row>
    <row r="43" spans="1:14" s="401" customFormat="1" ht="27" customHeight="1">
      <c r="A43" s="1502" t="s">
        <v>513</v>
      </c>
      <c r="B43" s="1503"/>
      <c r="C43" s="1503"/>
      <c r="D43" s="1503"/>
      <c r="E43" s="1503"/>
      <c r="F43" s="1503"/>
    </row>
    <row r="44" spans="1:14" ht="32.15" customHeight="1">
      <c r="A44" s="1499" t="s">
        <v>939</v>
      </c>
      <c r="B44" s="1499"/>
      <c r="C44" s="1499"/>
      <c r="D44" s="1499"/>
      <c r="E44" s="1499"/>
      <c r="F44" s="1499"/>
      <c r="G44" s="1499"/>
    </row>
  </sheetData>
  <mergeCells count="7">
    <mergeCell ref="A44:G44"/>
    <mergeCell ref="A14:G14"/>
    <mergeCell ref="A6:F6"/>
    <mergeCell ref="A13:F13"/>
    <mergeCell ref="A43:F43"/>
    <mergeCell ref="A7:G7"/>
    <mergeCell ref="A28:G2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I262"/>
  <sheetViews>
    <sheetView topLeftCell="A54" zoomScale="110" zoomScaleNormal="110" workbookViewId="0">
      <selection activeCell="A60" sqref="A60:I67"/>
    </sheetView>
  </sheetViews>
  <sheetFormatPr defaultColWidth="11" defaultRowHeight="15.5"/>
  <cols>
    <col min="1" max="1" width="45.83203125" customWidth="1"/>
    <col min="2" max="3" width="10.83203125" customWidth="1"/>
  </cols>
  <sheetData>
    <row r="1" spans="1:7" ht="51" customHeight="1">
      <c r="A1" s="1505" t="s">
        <v>251</v>
      </c>
      <c r="B1" s="1505"/>
      <c r="C1" s="1505"/>
      <c r="D1" s="1505"/>
      <c r="E1" s="1505"/>
      <c r="F1" s="1505"/>
      <c r="G1" s="1505"/>
    </row>
    <row r="2" spans="1:7" ht="25" customHeight="1">
      <c r="A2" s="1478" t="s">
        <v>250</v>
      </c>
      <c r="B2" s="1478"/>
      <c r="C2" s="1478"/>
      <c r="D2" s="1478"/>
      <c r="E2" s="1478"/>
      <c r="F2" s="1478"/>
      <c r="G2" s="1478"/>
    </row>
    <row r="3" spans="1:7">
      <c r="A3" s="47" t="s">
        <v>41</v>
      </c>
      <c r="B3" s="28">
        <v>2016</v>
      </c>
      <c r="C3" s="28">
        <v>2017</v>
      </c>
      <c r="D3" s="28">
        <v>2018</v>
      </c>
      <c r="E3" s="28">
        <v>2019</v>
      </c>
      <c r="F3" s="81">
        <v>2020</v>
      </c>
    </row>
    <row r="4" spans="1:7" ht="16" customHeight="1">
      <c r="A4" s="79" t="s">
        <v>160</v>
      </c>
      <c r="B4" s="242"/>
      <c r="C4" s="242"/>
      <c r="D4" s="205">
        <f>D5</f>
        <v>451.3</v>
      </c>
      <c r="E4" s="200">
        <f>E6</f>
        <v>428.75947095986703</v>
      </c>
      <c r="F4" s="200">
        <f>F6</f>
        <v>394.32</v>
      </c>
    </row>
    <row r="5" spans="1:7" ht="16" customHeight="1">
      <c r="A5" s="34" t="s">
        <v>9</v>
      </c>
      <c r="B5" s="102"/>
      <c r="C5" s="102"/>
      <c r="D5" s="138">
        <f>D11+D16+D21+D26+D31+D36+D41</f>
        <v>451.3</v>
      </c>
      <c r="E5" s="201">
        <f t="shared" ref="E5:F5" si="0">E11+E16+E21+E26+E31+E36+E41</f>
        <v>420.40000000000003</v>
      </c>
      <c r="F5" s="201">
        <f t="shared" si="0"/>
        <v>387.7</v>
      </c>
      <c r="G5" s="7"/>
    </row>
    <row r="6" spans="1:7" ht="16" customHeight="1" thickBot="1">
      <c r="A6" s="38" t="s">
        <v>42</v>
      </c>
      <c r="B6" s="305"/>
      <c r="C6" s="305"/>
      <c r="D6" s="305"/>
      <c r="E6" s="202">
        <f>E7+E8</f>
        <v>428.75947095986703</v>
      </c>
      <c r="F6" s="203">
        <f>F7+F8</f>
        <v>394.32</v>
      </c>
    </row>
    <row r="7" spans="1:7" ht="16" customHeight="1" thickTop="1">
      <c r="A7" s="104" t="s">
        <v>43</v>
      </c>
      <c r="B7" s="132">
        <f>B13+B18+B23+B28+B33+B43</f>
        <v>627.5</v>
      </c>
      <c r="C7" s="98">
        <f>C13+C18+C23+C28+C33+C43</f>
        <v>502.5</v>
      </c>
      <c r="D7" s="96">
        <f>D13+D18+D23+D28+D33+D38+D43</f>
        <v>433.3</v>
      </c>
      <c r="E7" s="204">
        <f>E13+E18+E23+E28+E33+E38+E43</f>
        <v>402.3</v>
      </c>
      <c r="F7" s="204">
        <f>F13+F18+F23+F28+F33+F38+F43</f>
        <v>375.7</v>
      </c>
      <c r="G7" s="86"/>
    </row>
    <row r="8" spans="1:7" ht="16" customHeight="1">
      <c r="A8" s="34" t="s">
        <v>44</v>
      </c>
      <c r="B8" s="85"/>
      <c r="C8" s="85"/>
      <c r="D8" s="94">
        <f>D14+D19+D24+D29+D34+D39+D44</f>
        <v>18</v>
      </c>
      <c r="E8" s="134">
        <f t="shared" ref="E8:F8" si="1">E14+E19+E24+E29+E34+E39+E44</f>
        <v>26.459470959866998</v>
      </c>
      <c r="F8" s="134">
        <f t="shared" si="1"/>
        <v>18.62</v>
      </c>
    </row>
    <row r="9" spans="1:7" ht="33" customHeight="1">
      <c r="A9" s="28" t="s">
        <v>161</v>
      </c>
      <c r="B9" s="28"/>
      <c r="C9" s="28"/>
      <c r="D9" s="8"/>
      <c r="E9" s="28"/>
      <c r="F9" s="2"/>
    </row>
    <row r="10" spans="1:7" ht="16" customHeight="1">
      <c r="A10" s="48" t="s">
        <v>45</v>
      </c>
      <c r="B10" s="243"/>
      <c r="C10" s="243"/>
      <c r="D10" s="206">
        <f>D11</f>
        <v>49.4</v>
      </c>
      <c r="E10" s="190">
        <f>E12</f>
        <v>49.9</v>
      </c>
      <c r="F10" s="186">
        <f>F12</f>
        <v>44.7</v>
      </c>
    </row>
    <row r="11" spans="1:7" ht="16" customHeight="1">
      <c r="A11" s="34" t="s">
        <v>9</v>
      </c>
      <c r="B11" s="102"/>
      <c r="C11" s="102"/>
      <c r="D11" s="138">
        <v>49.4</v>
      </c>
      <c r="E11" s="188">
        <v>47.5</v>
      </c>
      <c r="F11" s="179">
        <v>42.9</v>
      </c>
    </row>
    <row r="12" spans="1:7" ht="16" customHeight="1" thickBot="1">
      <c r="A12" s="38" t="s">
        <v>42</v>
      </c>
      <c r="B12" s="305"/>
      <c r="C12" s="305"/>
      <c r="D12" s="305"/>
      <c r="E12" s="191">
        <v>49.9</v>
      </c>
      <c r="F12" s="192">
        <f>F13+F14</f>
        <v>44.7</v>
      </c>
    </row>
    <row r="13" spans="1:7" ht="16" customHeight="1" thickTop="1">
      <c r="A13" s="17" t="s">
        <v>11</v>
      </c>
      <c r="B13" s="113">
        <v>44</v>
      </c>
      <c r="C13" s="113">
        <v>49.6</v>
      </c>
      <c r="D13" s="96">
        <v>47.1</v>
      </c>
      <c r="E13" s="187">
        <v>46.2</v>
      </c>
      <c r="F13" s="185">
        <v>41.7</v>
      </c>
    </row>
    <row r="14" spans="1:7" ht="16" customHeight="1">
      <c r="A14" s="34" t="s">
        <v>12</v>
      </c>
      <c r="B14" s="85"/>
      <c r="C14" s="85"/>
      <c r="D14" s="94">
        <v>2.2999999999999998</v>
      </c>
      <c r="E14" s="188">
        <v>3.7</v>
      </c>
      <c r="F14" s="179">
        <v>3</v>
      </c>
    </row>
    <row r="15" spans="1:7" ht="16" customHeight="1">
      <c r="A15" s="48" t="s">
        <v>46</v>
      </c>
      <c r="B15" s="243"/>
      <c r="C15" s="243"/>
      <c r="D15" s="206">
        <f>D16</f>
        <v>37.5</v>
      </c>
      <c r="E15" s="190">
        <f>E17</f>
        <v>40.799999999999997</v>
      </c>
      <c r="F15" s="186">
        <f>F17</f>
        <v>31.3</v>
      </c>
    </row>
    <row r="16" spans="1:7" ht="16" customHeight="1">
      <c r="A16" s="34" t="s">
        <v>9</v>
      </c>
      <c r="B16" s="102"/>
      <c r="C16" s="102"/>
      <c r="D16" s="138">
        <v>37.5</v>
      </c>
      <c r="E16" s="188">
        <v>35.700000000000003</v>
      </c>
      <c r="F16" s="179">
        <v>27.1</v>
      </c>
    </row>
    <row r="17" spans="1:7" ht="16" customHeight="1" thickBot="1">
      <c r="A17" s="38" t="s">
        <v>47</v>
      </c>
      <c r="B17" s="102"/>
      <c r="C17" s="102"/>
      <c r="D17" s="102"/>
      <c r="E17" s="191">
        <v>40.799999999999997</v>
      </c>
      <c r="F17" s="191">
        <v>31.3</v>
      </c>
    </row>
    <row r="18" spans="1:7" ht="16" customHeight="1" thickTop="1">
      <c r="A18" s="17" t="s">
        <v>11</v>
      </c>
      <c r="B18" s="98">
        <v>59.7</v>
      </c>
      <c r="C18" s="98">
        <v>23</v>
      </c>
      <c r="D18" s="96">
        <v>25.1</v>
      </c>
      <c r="E18" s="187">
        <v>22</v>
      </c>
      <c r="F18" s="193">
        <v>19.2</v>
      </c>
    </row>
    <row r="19" spans="1:7" ht="16" customHeight="1">
      <c r="A19" s="34" t="s">
        <v>12</v>
      </c>
      <c r="B19" s="85"/>
      <c r="C19" s="85"/>
      <c r="D19" s="94">
        <v>12.4</v>
      </c>
      <c r="E19" s="188">
        <v>18.8</v>
      </c>
      <c r="F19" s="194">
        <v>12.1</v>
      </c>
    </row>
    <row r="20" spans="1:7" ht="16" customHeight="1">
      <c r="A20" s="48" t="s">
        <v>48</v>
      </c>
      <c r="B20" s="243"/>
      <c r="C20" s="243"/>
      <c r="D20" s="206">
        <f>D21</f>
        <v>14.9</v>
      </c>
      <c r="E20" s="190">
        <f>E22</f>
        <v>15.1</v>
      </c>
      <c r="F20" s="186">
        <f>F22</f>
        <v>13.9</v>
      </c>
    </row>
    <row r="21" spans="1:7" ht="16" customHeight="1">
      <c r="A21" s="34" t="s">
        <v>9</v>
      </c>
      <c r="B21" s="102"/>
      <c r="C21" s="102"/>
      <c r="D21" s="138">
        <v>14.9</v>
      </c>
      <c r="E21" s="188">
        <v>15</v>
      </c>
      <c r="F21" s="179">
        <v>13.9</v>
      </c>
    </row>
    <row r="22" spans="1:7" ht="16" customHeight="1" thickBot="1">
      <c r="A22" s="38" t="s">
        <v>47</v>
      </c>
      <c r="B22" s="305"/>
      <c r="C22" s="305"/>
      <c r="D22" s="305"/>
      <c r="E22" s="191">
        <v>15.1</v>
      </c>
      <c r="F22" s="191">
        <f>F23+F24</f>
        <v>13.9</v>
      </c>
    </row>
    <row r="23" spans="1:7" ht="16" customHeight="1" thickTop="1">
      <c r="A23" s="17" t="s">
        <v>11</v>
      </c>
      <c r="B23" s="98">
        <v>26.9</v>
      </c>
      <c r="C23" s="98">
        <v>24.3</v>
      </c>
      <c r="D23" s="96">
        <v>14.7</v>
      </c>
      <c r="E23" s="187">
        <v>14.9</v>
      </c>
      <c r="F23" s="185">
        <v>13.8</v>
      </c>
    </row>
    <row r="24" spans="1:7" ht="16" customHeight="1">
      <c r="A24" s="9" t="s">
        <v>12</v>
      </c>
      <c r="B24" s="82"/>
      <c r="C24" s="82"/>
      <c r="D24" s="94">
        <v>0.2</v>
      </c>
      <c r="E24" s="188">
        <v>0.2</v>
      </c>
      <c r="F24" s="179">
        <v>0.1</v>
      </c>
    </row>
    <row r="25" spans="1:7" ht="16" customHeight="1">
      <c r="A25" s="48" t="s">
        <v>49</v>
      </c>
      <c r="B25" s="243"/>
      <c r="C25" s="243"/>
      <c r="D25" s="206">
        <f>D26</f>
        <v>155.9</v>
      </c>
      <c r="E25" s="190">
        <f>E27</f>
        <v>154.69999999999999</v>
      </c>
      <c r="F25" s="186">
        <f>F27</f>
        <v>142.80000000000001</v>
      </c>
    </row>
    <row r="26" spans="1:7" ht="16" customHeight="1">
      <c r="A26" s="34" t="s">
        <v>9</v>
      </c>
      <c r="B26" s="102"/>
      <c r="C26" s="102"/>
      <c r="D26" s="138">
        <v>155.9</v>
      </c>
      <c r="E26" s="188">
        <v>154</v>
      </c>
      <c r="F26" s="179">
        <v>142.30000000000001</v>
      </c>
    </row>
    <row r="27" spans="1:7" ht="16" customHeight="1" thickBot="1">
      <c r="A27" s="38" t="s">
        <v>42</v>
      </c>
      <c r="B27" s="305"/>
      <c r="C27" s="305"/>
      <c r="D27" s="305"/>
      <c r="E27" s="191">
        <v>154.69999999999999</v>
      </c>
      <c r="F27" s="192">
        <f>F28+F29</f>
        <v>142.80000000000001</v>
      </c>
    </row>
    <row r="28" spans="1:7" ht="16" customHeight="1" thickTop="1">
      <c r="A28" s="17" t="s">
        <v>11</v>
      </c>
      <c r="B28" s="98">
        <v>295.89999999999998</v>
      </c>
      <c r="C28" s="98">
        <v>216.6</v>
      </c>
      <c r="D28" s="96">
        <v>153.9</v>
      </c>
      <c r="E28" s="187">
        <v>152.19999999999999</v>
      </c>
      <c r="F28" s="187">
        <v>141</v>
      </c>
    </row>
    <row r="29" spans="1:7" ht="16" customHeight="1">
      <c r="A29" s="9" t="s">
        <v>12</v>
      </c>
      <c r="B29" s="85"/>
      <c r="C29" s="85"/>
      <c r="D29" s="94">
        <v>2</v>
      </c>
      <c r="E29" s="188">
        <v>2.5</v>
      </c>
      <c r="F29" s="188">
        <v>1.8</v>
      </c>
    </row>
    <row r="30" spans="1:7" ht="16" customHeight="1">
      <c r="A30" s="49" t="s">
        <v>50</v>
      </c>
      <c r="B30" s="243"/>
      <c r="C30" s="243"/>
      <c r="D30" s="206">
        <f>D31</f>
        <v>73.900000000000006</v>
      </c>
      <c r="E30" s="190">
        <f>E32</f>
        <v>61</v>
      </c>
      <c r="F30" s="186">
        <f>F31</f>
        <v>48.8</v>
      </c>
      <c r="G30" s="50"/>
    </row>
    <row r="31" spans="1:7" ht="16" customHeight="1">
      <c r="A31" s="34" t="s">
        <v>9</v>
      </c>
      <c r="B31" s="102"/>
      <c r="C31" s="102"/>
      <c r="D31" s="138">
        <v>73.900000000000006</v>
      </c>
      <c r="E31" s="188">
        <v>61</v>
      </c>
      <c r="F31" s="179">
        <v>48.8</v>
      </c>
    </row>
    <row r="32" spans="1:7" ht="16" customHeight="1" thickBot="1">
      <c r="A32" s="38" t="s">
        <v>47</v>
      </c>
      <c r="B32" s="305"/>
      <c r="C32" s="305"/>
      <c r="D32" s="305"/>
      <c r="E32" s="214">
        <v>61</v>
      </c>
      <c r="F32" s="192">
        <f>F33+F34</f>
        <v>48.9</v>
      </c>
    </row>
    <row r="33" spans="1:7" ht="16" customHeight="1" thickTop="1">
      <c r="A33" s="17" t="s">
        <v>11</v>
      </c>
      <c r="B33" s="98">
        <v>199.2</v>
      </c>
      <c r="C33" s="98">
        <v>187.8</v>
      </c>
      <c r="D33" s="96">
        <v>72.8</v>
      </c>
      <c r="E33" s="187">
        <v>59.8</v>
      </c>
      <c r="F33" s="185">
        <v>47.3</v>
      </c>
    </row>
    <row r="34" spans="1:7" ht="16" customHeight="1">
      <c r="A34" s="9" t="s">
        <v>12</v>
      </c>
      <c r="B34" s="85"/>
      <c r="C34" s="85"/>
      <c r="D34" s="94">
        <v>1.1000000000000001</v>
      </c>
      <c r="E34" s="188">
        <v>1.2</v>
      </c>
      <c r="F34" s="179">
        <v>1.6</v>
      </c>
    </row>
    <row r="35" spans="1:7" ht="16" customHeight="1">
      <c r="A35" s="48" t="s">
        <v>51</v>
      </c>
      <c r="B35" s="243"/>
      <c r="C35" s="243"/>
      <c r="D35" s="206">
        <f>D36</f>
        <v>115.5</v>
      </c>
      <c r="E35" s="190">
        <f>E37</f>
        <v>105.9</v>
      </c>
      <c r="F35" s="186">
        <f>F37</f>
        <v>111</v>
      </c>
    </row>
    <row r="36" spans="1:7" ht="16" customHeight="1">
      <c r="A36" s="34" t="s">
        <v>9</v>
      </c>
      <c r="B36" s="102"/>
      <c r="C36" s="102"/>
      <c r="D36" s="138">
        <v>115.5</v>
      </c>
      <c r="E36" s="188">
        <v>105.9</v>
      </c>
      <c r="F36" s="179">
        <v>111</v>
      </c>
    </row>
    <row r="37" spans="1:7" ht="16" customHeight="1" thickBot="1">
      <c r="A37" s="38" t="s">
        <v>47</v>
      </c>
      <c r="B37" s="305"/>
      <c r="C37" s="305"/>
      <c r="D37" s="305"/>
      <c r="E37" s="191">
        <v>105.9</v>
      </c>
      <c r="F37" s="192">
        <f>F38+F39</f>
        <v>111</v>
      </c>
    </row>
    <row r="38" spans="1:7" ht="16" customHeight="1" thickTop="1">
      <c r="A38" s="17" t="s">
        <v>11</v>
      </c>
      <c r="B38" s="102"/>
      <c r="C38" s="102"/>
      <c r="D38" s="96">
        <v>115.5</v>
      </c>
      <c r="E38" s="193">
        <v>105.9</v>
      </c>
      <c r="F38" s="185">
        <v>111</v>
      </c>
    </row>
    <row r="39" spans="1:7" ht="16" customHeight="1">
      <c r="A39" s="9" t="s">
        <v>12</v>
      </c>
      <c r="B39" s="85"/>
      <c r="C39" s="85"/>
      <c r="D39" s="94">
        <v>0</v>
      </c>
      <c r="E39" s="195">
        <v>4.8000000000000001E-2</v>
      </c>
      <c r="F39" s="179">
        <v>0</v>
      </c>
    </row>
    <row r="40" spans="1:7" ht="16" customHeight="1">
      <c r="A40" s="48" t="s">
        <v>52</v>
      </c>
      <c r="B40" s="243"/>
      <c r="C40" s="243"/>
      <c r="D40" s="207">
        <f>D41</f>
        <v>4.2</v>
      </c>
      <c r="E40" s="196">
        <f>E42</f>
        <v>1.3</v>
      </c>
      <c r="F40" s="186">
        <f>F42</f>
        <v>1.72</v>
      </c>
    </row>
    <row r="41" spans="1:7" ht="16" customHeight="1">
      <c r="A41" s="34" t="s">
        <v>9</v>
      </c>
      <c r="B41" s="102"/>
      <c r="C41" s="102"/>
      <c r="D41" s="4">
        <v>4.2</v>
      </c>
      <c r="E41" s="197">
        <v>1.3</v>
      </c>
      <c r="F41" s="179">
        <v>1.7</v>
      </c>
    </row>
    <row r="42" spans="1:7" ht="16" customHeight="1" thickBot="1">
      <c r="A42" s="38" t="s">
        <v>47</v>
      </c>
      <c r="B42" s="305"/>
      <c r="C42" s="305"/>
      <c r="D42" s="305"/>
      <c r="E42" s="198">
        <v>1.3</v>
      </c>
      <c r="F42" s="192">
        <f>F43+F44</f>
        <v>1.72</v>
      </c>
    </row>
    <row r="43" spans="1:7" ht="16" customHeight="1" thickTop="1">
      <c r="A43" s="17" t="s">
        <v>11</v>
      </c>
      <c r="B43" s="118">
        <v>1.8</v>
      </c>
      <c r="C43" s="118">
        <v>1.2</v>
      </c>
      <c r="D43" s="208">
        <v>4.2</v>
      </c>
      <c r="E43" s="199">
        <v>1.3</v>
      </c>
      <c r="F43" s="189">
        <v>1.7</v>
      </c>
    </row>
    <row r="44" spans="1:7" ht="16" customHeight="1">
      <c r="A44" s="9" t="s">
        <v>12</v>
      </c>
      <c r="B44" s="82"/>
      <c r="C44" s="82"/>
      <c r="D44" s="10">
        <v>0</v>
      </c>
      <c r="E44" s="241">
        <v>1.1470959867002518E-2</v>
      </c>
      <c r="F44" s="183">
        <v>0.02</v>
      </c>
    </row>
    <row r="45" spans="1:7" ht="141.75" customHeight="1">
      <c r="A45" s="1506" t="s">
        <v>252</v>
      </c>
      <c r="B45" s="1506"/>
      <c r="C45" s="1506"/>
      <c r="D45" s="1506"/>
      <c r="E45" s="1506"/>
      <c r="F45" s="1506"/>
    </row>
    <row r="46" spans="1:7" ht="16" customHeight="1">
      <c r="A46" s="51"/>
      <c r="B46" s="51"/>
      <c r="C46" s="51"/>
    </row>
    <row r="47" spans="1:7" ht="32.15" customHeight="1">
      <c r="A47" s="1478" t="s">
        <v>123</v>
      </c>
      <c r="B47" s="1478"/>
      <c r="C47" s="1478"/>
      <c r="D47" s="1478"/>
      <c r="E47" s="1478"/>
      <c r="F47" s="1478"/>
      <c r="G47" s="1478"/>
    </row>
    <row r="48" spans="1:7" ht="16" customHeight="1">
      <c r="A48" s="53"/>
      <c r="B48" s="53"/>
      <c r="C48" s="53"/>
      <c r="D48" s="1"/>
      <c r="E48" s="1"/>
      <c r="F48" s="1"/>
    </row>
    <row r="49" spans="1:9" ht="16" customHeight="1">
      <c r="A49" s="25"/>
      <c r="B49" s="28">
        <v>2016</v>
      </c>
      <c r="C49" s="28">
        <v>2017</v>
      </c>
      <c r="D49" s="28">
        <v>2018</v>
      </c>
      <c r="E49" s="28">
        <v>2019</v>
      </c>
      <c r="F49" s="28">
        <v>2020</v>
      </c>
    </row>
    <row r="50" spans="1:9" ht="30" customHeight="1">
      <c r="A50" s="34" t="s">
        <v>162</v>
      </c>
      <c r="B50" s="372"/>
      <c r="C50" s="25">
        <v>4.0999999999999996</v>
      </c>
      <c r="D50" s="25">
        <v>3.4</v>
      </c>
      <c r="E50" s="25">
        <v>3.2</v>
      </c>
      <c r="F50" s="25">
        <v>3.3</v>
      </c>
    </row>
    <row r="51" spans="1:9" ht="16" customHeight="1">
      <c r="A51" s="34" t="s">
        <v>163</v>
      </c>
      <c r="B51" s="372"/>
      <c r="C51" s="25">
        <v>0.9</v>
      </c>
      <c r="D51" s="25">
        <v>0.8</v>
      </c>
      <c r="E51" s="25">
        <v>0.9</v>
      </c>
      <c r="F51" s="25">
        <v>0.8</v>
      </c>
    </row>
    <row r="52" spans="1:9" ht="23.15" customHeight="1">
      <c r="A52" s="34" t="s">
        <v>164</v>
      </c>
      <c r="B52" s="372"/>
      <c r="C52" s="25">
        <v>1.3</v>
      </c>
      <c r="D52" s="25">
        <v>1.1000000000000001</v>
      </c>
      <c r="E52" s="25">
        <v>1.4</v>
      </c>
      <c r="F52" s="25">
        <v>1.6</v>
      </c>
    </row>
    <row r="53" spans="1:9" ht="30" customHeight="1">
      <c r="A53" s="34" t="s">
        <v>165</v>
      </c>
      <c r="B53" s="372"/>
      <c r="C53" s="25">
        <v>0.8</v>
      </c>
      <c r="D53" s="25">
        <v>0.8</v>
      </c>
      <c r="E53" s="25">
        <v>0.7</v>
      </c>
      <c r="F53" s="25">
        <v>0.7</v>
      </c>
    </row>
    <row r="54" spans="1:9" ht="30" customHeight="1">
      <c r="A54" s="34" t="s">
        <v>166</v>
      </c>
      <c r="B54" s="372"/>
      <c r="C54" s="25">
        <v>0.1</v>
      </c>
      <c r="D54" s="25">
        <v>0.2</v>
      </c>
      <c r="E54" s="25">
        <v>0.2</v>
      </c>
      <c r="F54" s="25">
        <v>0.2</v>
      </c>
    </row>
    <row r="55" spans="1:9" ht="20.149999999999999" customHeight="1">
      <c r="A55" s="34" t="s">
        <v>167</v>
      </c>
      <c r="B55" s="372"/>
      <c r="C55" s="25">
        <v>2.6</v>
      </c>
      <c r="D55" s="25">
        <v>2.9</v>
      </c>
      <c r="E55" s="25">
        <v>2.9</v>
      </c>
      <c r="F55" s="25">
        <v>3.5</v>
      </c>
    </row>
    <row r="56" spans="1:9" ht="68.150000000000006" customHeight="1">
      <c r="A56" s="1507" t="s">
        <v>172</v>
      </c>
      <c r="B56" s="1507"/>
      <c r="C56" s="1507"/>
      <c r="D56" s="1507"/>
      <c r="E56" s="1507"/>
      <c r="F56" s="1507"/>
    </row>
    <row r="57" spans="1:9" ht="16" customHeight="1"/>
    <row r="58" spans="1:9" ht="16" customHeight="1">
      <c r="A58" s="371"/>
    </row>
    <row r="59" spans="1:9" ht="16" customHeight="1"/>
    <row r="60" spans="1:9" ht="16" customHeight="1">
      <c r="A60" s="1478" t="s">
        <v>281</v>
      </c>
      <c r="B60" s="1478"/>
      <c r="C60" s="1478"/>
      <c r="D60" s="1478"/>
      <c r="E60" s="1478"/>
      <c r="F60" s="1478"/>
      <c r="G60" s="1478"/>
      <c r="H60" s="346" t="s">
        <v>282</v>
      </c>
      <c r="I60" t="s">
        <v>283</v>
      </c>
    </row>
    <row r="61" spans="1:9" ht="16" customHeight="1">
      <c r="A61" s="25" t="s">
        <v>284</v>
      </c>
      <c r="B61" s="28">
        <v>2016</v>
      </c>
      <c r="C61" s="28">
        <v>2017</v>
      </c>
      <c r="D61" s="28">
        <v>2018</v>
      </c>
      <c r="E61" s="28">
        <v>2019</v>
      </c>
      <c r="F61" s="28">
        <v>2020</v>
      </c>
      <c r="I61" t="s">
        <v>285</v>
      </c>
    </row>
    <row r="62" spans="1:9" ht="16" customHeight="1">
      <c r="A62" s="36" t="s">
        <v>45</v>
      </c>
      <c r="B62" s="372"/>
      <c r="C62" s="373"/>
      <c r="D62" s="373"/>
      <c r="E62" s="25">
        <v>0.25</v>
      </c>
      <c r="F62" s="335">
        <v>0.23</v>
      </c>
    </row>
    <row r="63" spans="1:9" ht="16" customHeight="1">
      <c r="A63" s="36" t="s">
        <v>46</v>
      </c>
      <c r="B63" s="372"/>
      <c r="C63" s="373"/>
      <c r="D63" s="373"/>
      <c r="E63" s="25">
        <v>0.12</v>
      </c>
      <c r="F63" s="335">
        <v>0.11</v>
      </c>
    </row>
    <row r="64" spans="1:9" ht="16" customHeight="1">
      <c r="A64" s="36" t="s">
        <v>48</v>
      </c>
      <c r="B64" s="372"/>
      <c r="C64" s="373"/>
      <c r="D64" s="373"/>
      <c r="E64" s="25">
        <v>0.08</v>
      </c>
      <c r="F64" s="335">
        <v>0.08</v>
      </c>
    </row>
    <row r="65" spans="1:6" ht="16" customHeight="1">
      <c r="A65" s="36" t="s">
        <v>49</v>
      </c>
      <c r="B65" s="372"/>
      <c r="C65" s="373"/>
      <c r="D65" s="373"/>
      <c r="E65" s="25">
        <v>0.81</v>
      </c>
      <c r="F65" s="335">
        <v>0.79</v>
      </c>
    </row>
    <row r="66" spans="1:6" ht="16" customHeight="1">
      <c r="A66" s="36" t="s">
        <v>50</v>
      </c>
      <c r="B66" s="372"/>
      <c r="C66" s="373"/>
      <c r="D66" s="373"/>
      <c r="E66" s="25">
        <v>0.32</v>
      </c>
      <c r="F66" s="335">
        <v>0.26</v>
      </c>
    </row>
    <row r="67" spans="1:6" ht="16" customHeight="1">
      <c r="A67" s="36" t="s">
        <v>51</v>
      </c>
      <c r="B67" s="372"/>
      <c r="C67" s="373"/>
      <c r="D67" s="373"/>
      <c r="E67" s="25">
        <v>0.56000000000000005</v>
      </c>
      <c r="F67" s="335">
        <v>0.62</v>
      </c>
    </row>
    <row r="68" spans="1:6" ht="16" customHeight="1"/>
    <row r="69" spans="1:6" ht="16" customHeight="1"/>
    <row r="70" spans="1:6" ht="16" customHeight="1"/>
    <row r="71" spans="1:6" ht="16" customHeight="1"/>
    <row r="72" spans="1:6" ht="16" customHeight="1"/>
    <row r="73" spans="1:6" ht="16" customHeight="1"/>
    <row r="74" spans="1:6" ht="16" customHeight="1"/>
    <row r="75" spans="1:6" ht="16" customHeight="1"/>
    <row r="76" spans="1:6" ht="16" customHeight="1"/>
    <row r="77" spans="1:6" ht="16" customHeight="1"/>
    <row r="78" spans="1:6" ht="16" customHeight="1"/>
    <row r="79" spans="1:6" ht="16" customHeight="1"/>
    <row r="80" spans="1:6" ht="16" customHeight="1"/>
    <row r="81" ht="16" customHeight="1"/>
    <row r="82" ht="16" customHeight="1"/>
    <row r="83" ht="16" customHeight="1"/>
    <row r="84" ht="16" customHeight="1"/>
    <row r="85" ht="16" customHeight="1"/>
    <row r="86" ht="16" customHeight="1"/>
    <row r="87" ht="16" customHeight="1"/>
    <row r="88" ht="16" customHeight="1"/>
    <row r="89" ht="16" customHeight="1"/>
    <row r="90" ht="16" customHeight="1"/>
    <row r="91" ht="16" customHeight="1"/>
    <row r="92" ht="16" customHeight="1"/>
    <row r="93" ht="16" customHeight="1"/>
    <row r="94" ht="16" customHeight="1"/>
    <row r="95" ht="16" customHeight="1"/>
    <row r="96" ht="16" customHeight="1"/>
    <row r="97" ht="16" customHeight="1"/>
    <row r="98" ht="16" customHeight="1"/>
    <row r="99" ht="16" customHeight="1"/>
    <row r="100" ht="16" customHeight="1"/>
    <row r="101" ht="16" customHeight="1"/>
    <row r="102" ht="16" customHeight="1"/>
    <row r="103" ht="16" customHeight="1"/>
    <row r="104" ht="16" customHeight="1"/>
    <row r="105" ht="16" customHeight="1"/>
    <row r="106" ht="16" customHeight="1"/>
    <row r="107" ht="16" customHeight="1"/>
    <row r="108" ht="16" customHeight="1"/>
    <row r="109" ht="16" customHeight="1"/>
    <row r="110" ht="16" customHeight="1"/>
    <row r="111" ht="16" customHeight="1"/>
    <row r="112" ht="16" customHeight="1"/>
    <row r="113" ht="16" customHeight="1"/>
    <row r="114" ht="16" customHeight="1"/>
    <row r="115" ht="16" customHeight="1"/>
    <row r="116" ht="16" customHeight="1"/>
    <row r="117" ht="16" customHeight="1"/>
    <row r="118" ht="16" customHeight="1"/>
    <row r="119" ht="16" customHeight="1"/>
    <row r="120" ht="16" customHeight="1"/>
    <row r="121" ht="16" customHeight="1"/>
    <row r="122" ht="16" customHeight="1"/>
    <row r="123" ht="16" customHeight="1"/>
    <row r="124" ht="16" customHeight="1"/>
    <row r="125" ht="16" customHeight="1"/>
    <row r="126" ht="16" customHeight="1"/>
    <row r="127" ht="16" customHeight="1"/>
    <row r="128" ht="16" customHeight="1"/>
    <row r="129" ht="16" customHeight="1"/>
    <row r="130" ht="16" customHeight="1"/>
    <row r="131" ht="16" customHeight="1"/>
    <row r="132" ht="16" customHeight="1"/>
    <row r="133" ht="16" customHeight="1"/>
    <row r="134" ht="16" customHeight="1"/>
    <row r="135" ht="16" customHeight="1"/>
    <row r="136" ht="16" customHeight="1"/>
    <row r="137" ht="16" customHeight="1"/>
    <row r="138" ht="16" customHeight="1"/>
    <row r="139" ht="16" customHeight="1"/>
    <row r="140" ht="16" customHeight="1"/>
    <row r="141" ht="16" customHeight="1"/>
    <row r="142" ht="16" customHeight="1"/>
    <row r="143" ht="16" customHeight="1"/>
    <row r="144" ht="16" customHeight="1"/>
    <row r="145" ht="16" customHeight="1"/>
    <row r="146" ht="16" customHeight="1"/>
    <row r="147" ht="16" customHeight="1"/>
    <row r="148" ht="16" customHeight="1"/>
    <row r="149" ht="16" customHeight="1"/>
    <row r="150" ht="16" customHeight="1"/>
    <row r="151" ht="16" customHeight="1"/>
    <row r="152" ht="16" customHeight="1"/>
    <row r="153" ht="16" customHeight="1"/>
    <row r="154" ht="16" customHeight="1"/>
    <row r="155" ht="16" customHeight="1"/>
    <row r="156" ht="16" customHeight="1"/>
    <row r="157" ht="16" customHeight="1"/>
    <row r="158" ht="16" customHeight="1"/>
    <row r="159" ht="16" customHeight="1"/>
    <row r="160" ht="16" customHeight="1"/>
    <row r="161" ht="16" customHeight="1"/>
    <row r="162" ht="16" customHeight="1"/>
    <row r="163" ht="16" customHeight="1"/>
    <row r="164" ht="16" customHeight="1"/>
    <row r="165" ht="16" customHeight="1"/>
    <row r="166" ht="16" customHeight="1"/>
    <row r="167" ht="16" customHeight="1"/>
    <row r="168" ht="16" customHeight="1"/>
    <row r="169" ht="16" customHeight="1"/>
    <row r="170" ht="16" customHeight="1"/>
    <row r="171" ht="16" customHeight="1"/>
    <row r="172" ht="16" customHeight="1"/>
    <row r="173" ht="16" customHeight="1"/>
    <row r="174" ht="16" customHeight="1"/>
    <row r="175" ht="16" customHeight="1"/>
    <row r="176"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sheetData>
  <mergeCells count="6">
    <mergeCell ref="A1:G1"/>
    <mergeCell ref="A60:G60"/>
    <mergeCell ref="A2:G2"/>
    <mergeCell ref="A45:F45"/>
    <mergeCell ref="A47:G47"/>
    <mergeCell ref="A56:F56"/>
  </mergeCells>
  <pageMargins left="0.7" right="0.7" top="0.75" bottom="0.75" header="0.3" footer="0.3"/>
  <pageSetup paperSize="9" orientation="landscape" r:id="rId1"/>
  <ignoredErrors>
    <ignoredError sqref="E7:F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68"/>
  <sheetViews>
    <sheetView topLeftCell="A82" zoomScaleNormal="100" workbookViewId="0">
      <selection activeCell="N108" sqref="N108"/>
    </sheetView>
  </sheetViews>
  <sheetFormatPr defaultColWidth="11" defaultRowHeight="15.5"/>
  <cols>
    <col min="1" max="1" width="41.08203125" customWidth="1"/>
    <col min="2" max="2" width="14.83203125" style="32" customWidth="1"/>
    <col min="3" max="7" width="10.83203125" customWidth="1"/>
    <col min="8" max="8" width="8.83203125" style="401" customWidth="1"/>
    <col min="9" max="10" width="8.83203125" customWidth="1"/>
    <col min="11" max="11" width="9.5" customWidth="1"/>
    <col min="12" max="12" width="23.5" customWidth="1"/>
  </cols>
  <sheetData>
    <row r="1" spans="1:12" ht="24" customHeight="1">
      <c r="A1" s="33" t="s">
        <v>638</v>
      </c>
      <c r="B1" s="1274"/>
    </row>
    <row r="2" spans="1:12" ht="35.15" customHeight="1">
      <c r="A2" s="957" t="s">
        <v>796</v>
      </c>
      <c r="B2" s="425"/>
      <c r="C2" s="408"/>
      <c r="D2" s="408"/>
      <c r="E2" s="408"/>
      <c r="F2" s="71"/>
      <c r="G2" s="71"/>
      <c r="H2" s="474" t="s">
        <v>688</v>
      </c>
      <c r="I2" s="474" t="s">
        <v>690</v>
      </c>
      <c r="J2" s="474" t="s">
        <v>694</v>
      </c>
      <c r="K2" s="474" t="s">
        <v>714</v>
      </c>
    </row>
    <row r="3" spans="1:12" ht="16" customHeight="1">
      <c r="A3" s="938" t="s">
        <v>542</v>
      </c>
      <c r="B3" s="588" t="s">
        <v>461</v>
      </c>
      <c r="C3" s="588">
        <v>2018</v>
      </c>
      <c r="D3" s="279">
        <v>2019</v>
      </c>
      <c r="E3" s="279">
        <v>2020</v>
      </c>
      <c r="F3" s="279">
        <v>2021</v>
      </c>
      <c r="G3" s="923">
        <v>2022</v>
      </c>
      <c r="H3" s="462"/>
      <c r="L3" s="5"/>
    </row>
    <row r="4" spans="1:12" s="401" customFormat="1" ht="33" customHeight="1">
      <c r="A4" s="841" t="s">
        <v>965</v>
      </c>
      <c r="B4" s="610" t="s">
        <v>277</v>
      </c>
      <c r="C4" s="864">
        <f>C23+C30+C37</f>
        <v>449.84</v>
      </c>
      <c r="D4" s="864">
        <f>D23+D30+D37</f>
        <v>694</v>
      </c>
      <c r="E4" s="864">
        <f>E23+E30+E37</f>
        <v>611</v>
      </c>
      <c r="F4" s="864">
        <f>F23+F30+F37</f>
        <v>680.9</v>
      </c>
      <c r="G4" s="970">
        <f>G23+G30+G37</f>
        <v>725.59999999999991</v>
      </c>
      <c r="H4" s="1145" t="s">
        <v>431</v>
      </c>
      <c r="I4" s="449"/>
      <c r="J4" s="449"/>
      <c r="K4" s="1146" t="s">
        <v>417</v>
      </c>
    </row>
    <row r="5" spans="1:12" s="401" customFormat="1" ht="16" customHeight="1">
      <c r="A5" s="841" t="s">
        <v>547</v>
      </c>
      <c r="B5" s="832"/>
      <c r="C5" s="980"/>
      <c r="D5" s="980"/>
      <c r="E5" s="980"/>
      <c r="F5" s="980"/>
      <c r="G5" s="1325"/>
      <c r="H5" s="1145"/>
      <c r="I5" s="449"/>
      <c r="J5" s="449"/>
      <c r="K5" s="1146"/>
    </row>
    <row r="6" spans="1:12" s="401" customFormat="1" ht="16" customHeight="1">
      <c r="A6" s="342" t="s">
        <v>314</v>
      </c>
      <c r="B6" s="832" t="s">
        <v>277</v>
      </c>
      <c r="C6" s="1340">
        <v>428.5</v>
      </c>
      <c r="D6" s="817">
        <v>441</v>
      </c>
      <c r="E6" s="1340">
        <v>394.8</v>
      </c>
      <c r="F6" s="1340">
        <v>460.2</v>
      </c>
      <c r="G6" s="1142">
        <v>477.1</v>
      </c>
      <c r="H6" s="1145" t="s">
        <v>431</v>
      </c>
      <c r="I6" s="669"/>
      <c r="J6" s="449"/>
      <c r="K6" s="1145" t="s">
        <v>417</v>
      </c>
    </row>
    <row r="7" spans="1:12" s="401" customFormat="1" ht="16" customHeight="1">
      <c r="A7" s="1341" t="s">
        <v>310</v>
      </c>
      <c r="B7" s="832" t="s">
        <v>277</v>
      </c>
      <c r="C7" s="1342">
        <v>297.7</v>
      </c>
      <c r="D7" s="1342">
        <v>303.60000000000002</v>
      </c>
      <c r="E7" s="1119">
        <v>252.7</v>
      </c>
      <c r="F7" s="924">
        <v>298.8</v>
      </c>
      <c r="G7" s="1119">
        <v>293.2</v>
      </c>
      <c r="H7" s="1145" t="s">
        <v>431</v>
      </c>
      <c r="I7" s="449"/>
      <c r="J7" s="449"/>
      <c r="K7" s="1146"/>
    </row>
    <row r="8" spans="1:12" s="401" customFormat="1" ht="16" customHeight="1">
      <c r="A8" s="903" t="s">
        <v>312</v>
      </c>
      <c r="B8" s="832" t="s">
        <v>277</v>
      </c>
      <c r="C8" s="1340">
        <v>21.3</v>
      </c>
      <c r="D8" s="817">
        <v>253</v>
      </c>
      <c r="E8" s="1340">
        <v>216.2</v>
      </c>
      <c r="F8" s="1340">
        <v>220.7</v>
      </c>
      <c r="G8" s="1142">
        <v>248.5</v>
      </c>
      <c r="H8" s="1145" t="s">
        <v>431</v>
      </c>
      <c r="I8" s="449"/>
      <c r="J8" s="669"/>
      <c r="K8" s="1423"/>
    </row>
    <row r="9" spans="1:12" s="401" customFormat="1" ht="16" customHeight="1">
      <c r="A9" s="841" t="s">
        <v>966</v>
      </c>
      <c r="B9" s="832"/>
      <c r="C9" s="980"/>
      <c r="D9" s="980"/>
      <c r="E9" s="980"/>
      <c r="F9" s="980"/>
      <c r="G9" s="1325"/>
      <c r="H9" s="1145"/>
      <c r="I9" s="449"/>
      <c r="J9" s="449"/>
      <c r="K9" s="1146"/>
    </row>
    <row r="10" spans="1:12" s="401" customFormat="1" ht="16" customHeight="1">
      <c r="A10" s="611" t="s">
        <v>296</v>
      </c>
      <c r="B10" s="610" t="s">
        <v>277</v>
      </c>
      <c r="C10" s="768">
        <f>C25+C28</f>
        <v>11.4</v>
      </c>
      <c r="D10" s="768">
        <f t="shared" ref="D10:E10" si="0">D25+D28</f>
        <v>61.5</v>
      </c>
      <c r="E10" s="768">
        <f t="shared" si="0"/>
        <v>57.8</v>
      </c>
      <c r="F10" s="768">
        <f>F25+F28</f>
        <v>44.900000000000006</v>
      </c>
      <c r="G10" s="689">
        <f>G25+G28</f>
        <v>63</v>
      </c>
      <c r="H10" s="1145" t="s">
        <v>431</v>
      </c>
      <c r="I10" s="449"/>
      <c r="J10" s="449"/>
      <c r="K10" s="449"/>
    </row>
    <row r="11" spans="1:12" s="401" customFormat="1" ht="16" customHeight="1">
      <c r="A11" s="611" t="s">
        <v>299</v>
      </c>
      <c r="B11" s="610" t="s">
        <v>277</v>
      </c>
      <c r="C11" s="768">
        <f>C26+C29+C32+C35</f>
        <v>340.34</v>
      </c>
      <c r="D11" s="768">
        <f t="shared" ref="D11:F11" si="1">D26+D29+D32+D35</f>
        <v>342.7</v>
      </c>
      <c r="E11" s="768">
        <f t="shared" si="1"/>
        <v>290.5</v>
      </c>
      <c r="F11" s="768">
        <f t="shared" si="1"/>
        <v>331.5</v>
      </c>
      <c r="G11" s="689">
        <v>333.1</v>
      </c>
      <c r="H11" s="1145" t="s">
        <v>431</v>
      </c>
      <c r="I11" s="1130"/>
      <c r="J11" s="1132" t="s">
        <v>751</v>
      </c>
      <c r="K11" s="449"/>
    </row>
    <row r="12" spans="1:12" s="401" customFormat="1" ht="16" customHeight="1">
      <c r="A12" s="611" t="s">
        <v>423</v>
      </c>
      <c r="B12" s="610" t="s">
        <v>277</v>
      </c>
      <c r="C12" s="768">
        <f>C33++C36+C37</f>
        <v>98.1</v>
      </c>
      <c r="D12" s="768">
        <f t="shared" ref="D12:E12" si="2">D33++D36+D37</f>
        <v>289.8</v>
      </c>
      <c r="E12" s="768">
        <f t="shared" si="2"/>
        <v>262.7</v>
      </c>
      <c r="F12" s="768">
        <f>F33++F36+F37</f>
        <v>304.5</v>
      </c>
      <c r="G12" s="768">
        <f>G33++G36+G37</f>
        <v>329.5</v>
      </c>
      <c r="H12" s="1145" t="s">
        <v>431</v>
      </c>
      <c r="I12" s="449"/>
      <c r="J12" s="449"/>
      <c r="K12" s="449"/>
    </row>
    <row r="13" spans="1:12" s="401" customFormat="1" ht="32.15" customHeight="1">
      <c r="A13" s="792" t="s">
        <v>628</v>
      </c>
      <c r="B13" s="610" t="s">
        <v>122</v>
      </c>
      <c r="C13" s="864">
        <f>C11/C4*100</f>
        <v>75.658011737506669</v>
      </c>
      <c r="D13" s="864">
        <f>D11/D4*100</f>
        <v>49.380403458213259</v>
      </c>
      <c r="E13" s="864">
        <f>E11/E4*100</f>
        <v>47.545008183306052</v>
      </c>
      <c r="F13" s="864">
        <f>F11/F4*100</f>
        <v>48.685563225143198</v>
      </c>
      <c r="G13" s="864">
        <f>G11/G4*100</f>
        <v>45.906835722160977</v>
      </c>
      <c r="H13" s="449"/>
      <c r="I13" s="449"/>
      <c r="J13" s="1132" t="s">
        <v>1042</v>
      </c>
      <c r="K13" s="449"/>
    </row>
    <row r="14" spans="1:12" s="401" customFormat="1" ht="34" customHeight="1">
      <c r="A14" s="611" t="s">
        <v>626</v>
      </c>
      <c r="B14" s="610" t="s">
        <v>122</v>
      </c>
      <c r="C14" s="850">
        <f>((C26+C32)/C6)*100</f>
        <v>74.889148191365223</v>
      </c>
      <c r="D14" s="850">
        <f t="shared" ref="D14:G14" si="3">((D26+D32)/D6)*100</f>
        <v>72.539682539682531</v>
      </c>
      <c r="E14" s="850">
        <f t="shared" si="3"/>
        <v>68.61702127659575</v>
      </c>
      <c r="F14" s="850">
        <f t="shared" si="3"/>
        <v>67.644502390265103</v>
      </c>
      <c r="G14" s="850">
        <f t="shared" si="3"/>
        <v>65.541815133095781</v>
      </c>
      <c r="H14" s="449"/>
      <c r="I14" s="449"/>
      <c r="J14" s="1132" t="s">
        <v>1042</v>
      </c>
      <c r="K14" s="449"/>
    </row>
    <row r="15" spans="1:12" s="401" customFormat="1" ht="40" customHeight="1">
      <c r="A15" s="611" t="s">
        <v>627</v>
      </c>
      <c r="B15" s="610" t="s">
        <v>122</v>
      </c>
      <c r="C15" s="850">
        <f>((C29+C35)/C8)*100</f>
        <v>91.267605633802802</v>
      </c>
      <c r="D15" s="850">
        <f t="shared" ref="D15:G15" si="4">((D29+D35)/D8)*100</f>
        <v>9.0118577075098827</v>
      </c>
      <c r="E15" s="850">
        <f t="shared" si="4"/>
        <v>9.0656799259944485</v>
      </c>
      <c r="F15" s="850">
        <f t="shared" si="4"/>
        <v>9.1526959673765305</v>
      </c>
      <c r="G15" s="850">
        <f t="shared" si="4"/>
        <v>8.2092555331991939</v>
      </c>
      <c r="H15" s="449"/>
      <c r="I15" s="449"/>
      <c r="J15" s="1132" t="s">
        <v>1042</v>
      </c>
      <c r="K15" s="449"/>
    </row>
    <row r="16" spans="1:12">
      <c r="A16" s="1513" t="s">
        <v>610</v>
      </c>
      <c r="B16" s="1513"/>
      <c r="C16" s="1513"/>
      <c r="D16" s="1513"/>
      <c r="E16" s="1513"/>
      <c r="F16" s="1513"/>
    </row>
    <row r="17" spans="1:12" s="401" customFormat="1" ht="78" customHeight="1">
      <c r="A17" s="1510" t="s">
        <v>1097</v>
      </c>
      <c r="B17" s="1510"/>
      <c r="C17" s="1510"/>
      <c r="D17" s="1510"/>
      <c r="E17" s="1510"/>
      <c r="F17" s="1510"/>
      <c r="G17" s="1510"/>
      <c r="H17" s="1361"/>
      <c r="I17" s="1130"/>
      <c r="J17" s="1132"/>
      <c r="L17" s="1191"/>
    </row>
    <row r="18" spans="1:12" s="401" customFormat="1" ht="16" customHeight="1">
      <c r="A18" s="1504" t="s">
        <v>979</v>
      </c>
      <c r="B18" s="1504"/>
      <c r="C18" s="1504"/>
      <c r="D18" s="1504"/>
      <c r="E18" s="1504"/>
      <c r="F18" s="1504"/>
      <c r="G18" s="1504"/>
      <c r="H18" s="463"/>
      <c r="I18" s="1130"/>
      <c r="J18" s="1132"/>
      <c r="L18" s="374"/>
    </row>
    <row r="19" spans="1:12" ht="39" customHeight="1">
      <c r="A19" s="1504" t="s">
        <v>983</v>
      </c>
      <c r="B19" s="1504"/>
      <c r="C19" s="1504"/>
      <c r="D19" s="1504"/>
      <c r="E19" s="1504"/>
      <c r="F19" s="1504"/>
      <c r="G19" s="1504"/>
      <c r="H19" s="464"/>
    </row>
    <row r="20" spans="1:12" s="401" customFormat="1" ht="16" customHeight="1">
      <c r="A20" s="1134"/>
      <c r="B20" s="1193"/>
      <c r="C20" s="1141"/>
      <c r="D20" s="1141"/>
      <c r="E20" s="1141"/>
      <c r="F20" s="1141"/>
      <c r="G20" s="1141"/>
      <c r="H20" s="463"/>
      <c r="I20" s="1130"/>
      <c r="J20" s="1132"/>
    </row>
    <row r="21" spans="1:12" s="401" customFormat="1" ht="35.15" customHeight="1">
      <c r="A21" s="957" t="s">
        <v>315</v>
      </c>
      <c r="B21" s="425"/>
      <c r="C21" s="408"/>
      <c r="D21" s="408"/>
      <c r="E21" s="408"/>
      <c r="F21" s="71"/>
      <c r="G21" s="71"/>
      <c r="H21" s="649"/>
    </row>
    <row r="22" spans="1:12" s="401" customFormat="1" ht="17.149999999999999" customHeight="1">
      <c r="A22" s="938" t="s">
        <v>542</v>
      </c>
      <c r="B22" s="588" t="s">
        <v>461</v>
      </c>
      <c r="C22" s="588">
        <v>2018</v>
      </c>
      <c r="D22" s="279">
        <v>2019</v>
      </c>
      <c r="E22" s="279">
        <v>2020</v>
      </c>
      <c r="F22" s="279">
        <v>2021</v>
      </c>
      <c r="G22" s="923">
        <v>2022</v>
      </c>
      <c r="H22" s="649"/>
      <c r="J22" s="649"/>
    </row>
    <row r="23" spans="1:12" s="401" customFormat="1" ht="13">
      <c r="A23" s="792" t="s">
        <v>20</v>
      </c>
      <c r="B23" s="610" t="s">
        <v>277</v>
      </c>
      <c r="C23" s="864">
        <f>C24+C27</f>
        <v>286.99999999999994</v>
      </c>
      <c r="D23" s="864">
        <f t="shared" ref="D23:G23" si="5">D24+D27</f>
        <v>340.5</v>
      </c>
      <c r="E23" s="864">
        <f t="shared" si="5"/>
        <v>285.5</v>
      </c>
      <c r="F23" s="864">
        <f t="shared" si="5"/>
        <v>311.5</v>
      </c>
      <c r="G23" s="763">
        <f t="shared" si="5"/>
        <v>326.39999999999998</v>
      </c>
      <c r="H23" s="1145" t="s">
        <v>431</v>
      </c>
      <c r="I23" s="449"/>
      <c r="J23" s="449"/>
      <c r="K23" s="1132" t="s">
        <v>517</v>
      </c>
    </row>
    <row r="24" spans="1:12" s="401" customFormat="1" ht="13">
      <c r="A24" s="966" t="s">
        <v>311</v>
      </c>
      <c r="B24" s="610" t="s">
        <v>277</v>
      </c>
      <c r="C24" s="919">
        <f>C25+C26</f>
        <v>267.59999999999997</v>
      </c>
      <c r="D24" s="919">
        <f>D25+D26</f>
        <v>269.7</v>
      </c>
      <c r="E24" s="919">
        <f>E25+E26</f>
        <v>227.5</v>
      </c>
      <c r="F24" s="919">
        <f>F25+F26</f>
        <v>269</v>
      </c>
      <c r="G24" s="1298">
        <f>G25+G26</f>
        <v>262.7</v>
      </c>
      <c r="H24" s="1145" t="s">
        <v>431</v>
      </c>
      <c r="I24" s="449"/>
      <c r="J24" s="449"/>
      <c r="K24" s="1132" t="s">
        <v>517</v>
      </c>
    </row>
    <row r="25" spans="1:12" s="401" customFormat="1" ht="13">
      <c r="A25" s="612" t="s">
        <v>295</v>
      </c>
      <c r="B25" s="610" t="s">
        <v>277</v>
      </c>
      <c r="C25" s="768">
        <v>11.4</v>
      </c>
      <c r="D25" s="850">
        <v>11</v>
      </c>
      <c r="E25" s="768">
        <v>16.7</v>
      </c>
      <c r="F25" s="853">
        <v>17.100000000000001</v>
      </c>
      <c r="G25" s="1144">
        <v>14.3</v>
      </c>
      <c r="H25" s="1145" t="s">
        <v>431</v>
      </c>
      <c r="I25" s="449"/>
      <c r="J25" s="449"/>
      <c r="K25" s="449"/>
    </row>
    <row r="26" spans="1:12" s="401" customFormat="1" ht="13">
      <c r="A26" s="612" t="s">
        <v>298</v>
      </c>
      <c r="B26" s="610" t="s">
        <v>277</v>
      </c>
      <c r="C26" s="768">
        <v>256.2</v>
      </c>
      <c r="D26" s="768">
        <v>258.7</v>
      </c>
      <c r="E26" s="768">
        <v>210.8</v>
      </c>
      <c r="F26" s="853">
        <v>251.9</v>
      </c>
      <c r="G26" s="1144">
        <v>248.4</v>
      </c>
      <c r="H26" s="1145" t="s">
        <v>431</v>
      </c>
      <c r="I26" s="449"/>
      <c r="J26" s="1132" t="s">
        <v>751</v>
      </c>
      <c r="K26" s="449"/>
    </row>
    <row r="27" spans="1:12" s="401" customFormat="1" ht="13">
      <c r="A27" s="967" t="s">
        <v>312</v>
      </c>
      <c r="B27" s="610" t="s">
        <v>277</v>
      </c>
      <c r="C27" s="864">
        <f>C28+C29</f>
        <v>19.399999999999999</v>
      </c>
      <c r="D27" s="864">
        <f>D28+D29</f>
        <v>70.8</v>
      </c>
      <c r="E27" s="864">
        <f>E28+E29</f>
        <v>58</v>
      </c>
      <c r="F27" s="864">
        <f>F28+F29</f>
        <v>42.5</v>
      </c>
      <c r="G27" s="763">
        <f>G28+G29</f>
        <v>63.7</v>
      </c>
      <c r="H27" s="1145" t="s">
        <v>431</v>
      </c>
      <c r="I27" s="449"/>
      <c r="J27" s="449"/>
      <c r="K27" s="1132" t="s">
        <v>517</v>
      </c>
    </row>
    <row r="28" spans="1:12" s="401" customFormat="1" ht="13">
      <c r="A28" s="968" t="s">
        <v>296</v>
      </c>
      <c r="B28" s="610" t="s">
        <v>277</v>
      </c>
      <c r="C28" s="850">
        <v>0</v>
      </c>
      <c r="D28" s="768">
        <v>50.5</v>
      </c>
      <c r="E28" s="768">
        <v>41.1</v>
      </c>
      <c r="F28" s="853">
        <v>27.8</v>
      </c>
      <c r="G28" s="1144">
        <v>48.7</v>
      </c>
      <c r="H28" s="1145" t="s">
        <v>431</v>
      </c>
      <c r="I28" s="449"/>
      <c r="J28" s="449"/>
      <c r="K28" s="449"/>
    </row>
    <row r="29" spans="1:12" s="401" customFormat="1" ht="13">
      <c r="A29" s="612" t="s">
        <v>298</v>
      </c>
      <c r="B29" s="610" t="s">
        <v>277</v>
      </c>
      <c r="C29" s="768">
        <v>19.399999999999999</v>
      </c>
      <c r="D29" s="768">
        <v>20.3</v>
      </c>
      <c r="E29" s="853">
        <v>16.899999999999999</v>
      </c>
      <c r="F29" s="853">
        <v>14.7</v>
      </c>
      <c r="G29" s="985">
        <v>15</v>
      </c>
      <c r="H29" s="1145" t="s">
        <v>431</v>
      </c>
      <c r="I29" s="449"/>
      <c r="J29" s="1132" t="s">
        <v>751</v>
      </c>
      <c r="K29" s="449"/>
    </row>
    <row r="30" spans="1:12" s="401" customFormat="1" ht="13">
      <c r="A30" s="966" t="s">
        <v>22</v>
      </c>
      <c r="B30" s="610" t="s">
        <v>277</v>
      </c>
      <c r="C30" s="919">
        <f>C31+C34</f>
        <v>99.039999999999992</v>
      </c>
      <c r="D30" s="919">
        <f t="shared" ref="D30:E30" si="6">D31+D34</f>
        <v>104.8</v>
      </c>
      <c r="E30" s="919">
        <f t="shared" si="6"/>
        <v>114.00000000000001</v>
      </c>
      <c r="F30" s="919">
        <f>F31+F34</f>
        <v>122.89999999999999</v>
      </c>
      <c r="G30" s="1298">
        <f>G31+G34</f>
        <v>149.79999999999998</v>
      </c>
      <c r="H30" s="1145" t="s">
        <v>431</v>
      </c>
      <c r="I30" s="449"/>
      <c r="J30" s="449"/>
      <c r="K30" s="1132" t="s">
        <v>517</v>
      </c>
    </row>
    <row r="31" spans="1:12" s="401" customFormat="1" ht="13">
      <c r="A31" s="966" t="s">
        <v>311</v>
      </c>
      <c r="B31" s="610" t="s">
        <v>277</v>
      </c>
      <c r="C31" s="919">
        <f>C32+C33</f>
        <v>97.1</v>
      </c>
      <c r="D31" s="919">
        <f>D32+D33</f>
        <v>99.7</v>
      </c>
      <c r="E31" s="919">
        <f>E32+E33</f>
        <v>108.30000000000001</v>
      </c>
      <c r="F31" s="919">
        <f>F32+F33</f>
        <v>117.3</v>
      </c>
      <c r="G31" s="1298">
        <f>G32+G33</f>
        <v>144.19999999999999</v>
      </c>
      <c r="H31" s="1145" t="s">
        <v>431</v>
      </c>
      <c r="I31" s="449"/>
      <c r="J31" s="449"/>
      <c r="K31" s="1132" t="s">
        <v>517</v>
      </c>
    </row>
    <row r="32" spans="1:12" s="401" customFormat="1" ht="13">
      <c r="A32" s="968" t="s">
        <v>299</v>
      </c>
      <c r="B32" s="610" t="s">
        <v>277</v>
      </c>
      <c r="C32" s="768">
        <v>64.7</v>
      </c>
      <c r="D32" s="768">
        <v>61.2</v>
      </c>
      <c r="E32" s="768">
        <v>60.1</v>
      </c>
      <c r="F32" s="853">
        <v>59.4</v>
      </c>
      <c r="G32" s="1144">
        <v>64.3</v>
      </c>
      <c r="H32" s="1145" t="s">
        <v>431</v>
      </c>
      <c r="I32" s="449"/>
      <c r="J32" s="1132" t="s">
        <v>751</v>
      </c>
      <c r="K32" s="449"/>
    </row>
    <row r="33" spans="1:11" s="401" customFormat="1" ht="13">
      <c r="A33" s="968" t="s">
        <v>300</v>
      </c>
      <c r="B33" s="610" t="s">
        <v>277</v>
      </c>
      <c r="C33" s="768">
        <v>32.4</v>
      </c>
      <c r="D33" s="768">
        <v>38.5</v>
      </c>
      <c r="E33" s="768">
        <v>48.2</v>
      </c>
      <c r="F33" s="853">
        <v>57.9</v>
      </c>
      <c r="G33" s="1144">
        <v>79.900000000000006</v>
      </c>
      <c r="H33" s="1145" t="s">
        <v>431</v>
      </c>
      <c r="I33" s="449"/>
      <c r="J33" s="449"/>
      <c r="K33" s="449"/>
    </row>
    <row r="34" spans="1:11" s="401" customFormat="1" ht="13">
      <c r="A34" s="967" t="s">
        <v>312</v>
      </c>
      <c r="B34" s="610" t="s">
        <v>277</v>
      </c>
      <c r="C34" s="864">
        <f>C35+C36</f>
        <v>1.94</v>
      </c>
      <c r="D34" s="864">
        <f>D35+D36</f>
        <v>5.0999999999999996</v>
      </c>
      <c r="E34" s="864">
        <f>E35+E36</f>
        <v>5.7</v>
      </c>
      <c r="F34" s="864">
        <f t="shared" ref="F34:G34" si="7">F35+F36</f>
        <v>5.6</v>
      </c>
      <c r="G34" s="763">
        <f t="shared" si="7"/>
        <v>5.6000000000000005</v>
      </c>
      <c r="H34" s="1145" t="s">
        <v>431</v>
      </c>
      <c r="I34" s="449"/>
      <c r="J34" s="449"/>
      <c r="K34" s="1132" t="s">
        <v>517</v>
      </c>
    </row>
    <row r="35" spans="1:11" s="401" customFormat="1" ht="13">
      <c r="A35" s="968" t="s">
        <v>301</v>
      </c>
      <c r="B35" s="610" t="s">
        <v>277</v>
      </c>
      <c r="C35" s="610">
        <v>0.04</v>
      </c>
      <c r="D35" s="768">
        <v>2.5</v>
      </c>
      <c r="E35" s="853">
        <v>2.7</v>
      </c>
      <c r="F35" s="853">
        <v>5.5</v>
      </c>
      <c r="G35" s="1144">
        <v>5.4</v>
      </c>
      <c r="H35" s="1145" t="s">
        <v>431</v>
      </c>
      <c r="I35" s="449"/>
      <c r="J35" s="1132" t="s">
        <v>751</v>
      </c>
      <c r="K35" s="449"/>
    </row>
    <row r="36" spans="1:11" s="401" customFormat="1" ht="13">
      <c r="A36" s="968" t="s">
        <v>302</v>
      </c>
      <c r="B36" s="610" t="s">
        <v>277</v>
      </c>
      <c r="C36" s="768">
        <v>1.9</v>
      </c>
      <c r="D36" s="768">
        <v>2.6</v>
      </c>
      <c r="E36" s="850">
        <v>3</v>
      </c>
      <c r="F36" s="853">
        <v>0.1</v>
      </c>
      <c r="G36" s="1144">
        <v>0.2</v>
      </c>
      <c r="H36" s="1145" t="s">
        <v>431</v>
      </c>
      <c r="I36" s="449"/>
      <c r="J36" s="449"/>
      <c r="K36" s="449"/>
    </row>
    <row r="37" spans="1:11" s="401" customFormat="1" ht="13">
      <c r="A37" s="966" t="s">
        <v>313</v>
      </c>
      <c r="B37" s="610" t="s">
        <v>277</v>
      </c>
      <c r="C37" s="919">
        <f>C38+C39</f>
        <v>63.8</v>
      </c>
      <c r="D37" s="919">
        <f t="shared" ref="D37:G37" si="8">D38+D39</f>
        <v>248.7</v>
      </c>
      <c r="E37" s="919">
        <f t="shared" si="8"/>
        <v>211.5</v>
      </c>
      <c r="F37" s="919">
        <f t="shared" si="8"/>
        <v>246.5</v>
      </c>
      <c r="G37" s="1298">
        <f t="shared" si="8"/>
        <v>249.39999999999998</v>
      </c>
      <c r="H37" s="1145" t="s">
        <v>431</v>
      </c>
      <c r="I37" s="449"/>
      <c r="J37" s="449"/>
      <c r="K37" s="1132" t="s">
        <v>517</v>
      </c>
    </row>
    <row r="38" spans="1:11" s="401" customFormat="1" ht="13">
      <c r="A38" s="611" t="s">
        <v>311</v>
      </c>
      <c r="B38" s="610" t="s">
        <v>277</v>
      </c>
      <c r="C38" s="921">
        <v>63.8</v>
      </c>
      <c r="D38" s="921">
        <v>71.599999999999994</v>
      </c>
      <c r="E38" s="1347">
        <v>59</v>
      </c>
      <c r="F38" s="853">
        <v>73.900000000000006</v>
      </c>
      <c r="G38" s="1144">
        <v>70.2</v>
      </c>
      <c r="H38" s="1145" t="s">
        <v>431</v>
      </c>
      <c r="K38" s="1132" t="s">
        <v>517</v>
      </c>
    </row>
    <row r="39" spans="1:11" s="401" customFormat="1" ht="16" customHeight="1">
      <c r="A39" s="611" t="s">
        <v>312</v>
      </c>
      <c r="B39" s="610" t="s">
        <v>277</v>
      </c>
      <c r="C39" s="850">
        <v>0</v>
      </c>
      <c r="D39" s="768">
        <v>177.1</v>
      </c>
      <c r="E39" s="768">
        <v>152.5</v>
      </c>
      <c r="F39" s="853">
        <v>172.6</v>
      </c>
      <c r="G39" s="1144">
        <v>179.2</v>
      </c>
      <c r="H39" s="1145" t="s">
        <v>431</v>
      </c>
      <c r="K39" s="1132" t="s">
        <v>517</v>
      </c>
    </row>
    <row r="40" spans="1:11" ht="16" customHeight="1">
      <c r="A40" s="1513" t="s">
        <v>610</v>
      </c>
      <c r="B40" s="1513"/>
      <c r="C40" s="1513"/>
      <c r="D40" s="1513"/>
      <c r="E40" s="1513"/>
      <c r="F40" s="1513"/>
      <c r="G40" s="464"/>
      <c r="H40" s="464"/>
    </row>
    <row r="41" spans="1:11" ht="34" customHeight="1">
      <c r="A41" s="1504" t="s">
        <v>999</v>
      </c>
      <c r="B41" s="1504"/>
      <c r="C41" s="1504"/>
      <c r="D41" s="1504"/>
      <c r="E41" s="1504"/>
      <c r="F41" s="1504"/>
      <c r="G41" s="1504"/>
      <c r="H41" s="464"/>
    </row>
    <row r="42" spans="1:11" ht="39" customHeight="1">
      <c r="A42" s="1499" t="s">
        <v>940</v>
      </c>
      <c r="B42" s="1499"/>
      <c r="C42" s="1499"/>
      <c r="D42" s="1499"/>
      <c r="E42" s="1499"/>
      <c r="F42" s="1499"/>
      <c r="G42" s="1499"/>
      <c r="H42" s="1295"/>
    </row>
    <row r="43" spans="1:11" ht="16" customHeight="1">
      <c r="A43" s="468"/>
      <c r="B43" s="468"/>
      <c r="C43" s="468"/>
      <c r="D43" s="468"/>
      <c r="E43" s="468"/>
      <c r="F43" s="468"/>
      <c r="G43" s="468"/>
      <c r="H43" s="464"/>
    </row>
    <row r="44" spans="1:11" ht="35.15" customHeight="1">
      <c r="A44" s="1511" t="s">
        <v>666</v>
      </c>
      <c r="B44" s="1511"/>
      <c r="C44" s="1511"/>
      <c r="D44" s="1511"/>
      <c r="E44" s="1511"/>
      <c r="F44" s="577"/>
      <c r="G44" s="577"/>
    </row>
    <row r="45" spans="1:11">
      <c r="A45" s="938" t="s">
        <v>542</v>
      </c>
      <c r="B45" s="588" t="s">
        <v>461</v>
      </c>
      <c r="C45" s="572"/>
      <c r="D45" s="572"/>
      <c r="E45" s="387">
        <v>2020</v>
      </c>
      <c r="F45" s="513">
        <v>2021</v>
      </c>
      <c r="G45" s="513">
        <v>2022</v>
      </c>
    </row>
    <row r="46" spans="1:11" ht="21">
      <c r="A46" s="625" t="s">
        <v>416</v>
      </c>
      <c r="B46" s="25" t="s">
        <v>434</v>
      </c>
      <c r="C46" s="573"/>
      <c r="D46" s="573"/>
      <c r="E46" s="912">
        <f>E47+E48</f>
        <v>350.12</v>
      </c>
      <c r="F46" s="924">
        <f>F47+F48</f>
        <v>374.53</v>
      </c>
      <c r="G46" s="924">
        <f>G47+G48</f>
        <v>426.03</v>
      </c>
      <c r="H46" s="1145" t="s">
        <v>987</v>
      </c>
      <c r="I46" s="1130" t="s">
        <v>798</v>
      </c>
      <c r="J46" s="1132" t="s">
        <v>799</v>
      </c>
      <c r="K46" s="449"/>
    </row>
    <row r="47" spans="1:11" ht="21">
      <c r="A47" s="625" t="s">
        <v>507</v>
      </c>
      <c r="B47" s="25" t="s">
        <v>434</v>
      </c>
      <c r="C47" s="573"/>
      <c r="D47" s="573"/>
      <c r="E47" s="912">
        <v>350.1</v>
      </c>
      <c r="F47" s="924">
        <v>374.5</v>
      </c>
      <c r="G47" s="924">
        <v>426</v>
      </c>
      <c r="H47" s="1145" t="s">
        <v>987</v>
      </c>
      <c r="I47" s="1130" t="s">
        <v>798</v>
      </c>
      <c r="J47" s="1132" t="s">
        <v>799</v>
      </c>
      <c r="K47" s="449"/>
    </row>
    <row r="48" spans="1:11" ht="21">
      <c r="A48" s="625" t="s">
        <v>508</v>
      </c>
      <c r="B48" s="25" t="s">
        <v>434</v>
      </c>
      <c r="C48" s="573"/>
      <c r="D48" s="573"/>
      <c r="E48" s="897">
        <v>0.02</v>
      </c>
      <c r="F48" s="898">
        <v>0.03</v>
      </c>
      <c r="G48" s="898">
        <v>0.03</v>
      </c>
      <c r="H48" s="1145" t="s">
        <v>987</v>
      </c>
      <c r="I48" s="1130" t="s">
        <v>798</v>
      </c>
      <c r="J48" s="1132" t="s">
        <v>799</v>
      </c>
      <c r="K48" s="449"/>
    </row>
    <row r="49" spans="1:12">
      <c r="A49" s="424"/>
      <c r="B49" s="424"/>
      <c r="C49" s="772"/>
      <c r="D49" s="772"/>
      <c r="E49" s="576"/>
      <c r="F49" s="576"/>
      <c r="G49" s="576"/>
    </row>
    <row r="50" spans="1:12" ht="35.15" customHeight="1">
      <c r="A50" s="454" t="s">
        <v>433</v>
      </c>
      <c r="B50" s="431"/>
      <c r="C50" s="431"/>
      <c r="D50" s="431"/>
      <c r="E50" s="431"/>
      <c r="F50" s="431"/>
      <c r="G50" s="448"/>
      <c r="H50" s="508"/>
    </row>
    <row r="51" spans="1:12" ht="16" customHeight="1">
      <c r="A51" s="938" t="s">
        <v>542</v>
      </c>
      <c r="B51" s="602" t="s">
        <v>461</v>
      </c>
      <c r="C51" s="8">
        <v>2018</v>
      </c>
      <c r="D51" s="8">
        <v>2019</v>
      </c>
      <c r="E51" s="387">
        <v>2020</v>
      </c>
      <c r="F51" s="513">
        <v>2021</v>
      </c>
      <c r="G51" s="902">
        <v>2022</v>
      </c>
      <c r="H51" s="1351"/>
      <c r="I51" s="1352"/>
    </row>
    <row r="52" spans="1:12" ht="16" customHeight="1">
      <c r="A52" s="342" t="s">
        <v>416</v>
      </c>
      <c r="B52" s="327" t="s">
        <v>434</v>
      </c>
      <c r="C52" s="907">
        <f>C53+C56</f>
        <v>3380.7</v>
      </c>
      <c r="D52" s="907">
        <f t="shared" ref="D52:F52" si="9">D53+D56</f>
        <v>3322.2</v>
      </c>
      <c r="E52" s="907">
        <f t="shared" si="9"/>
        <v>3178.2000000000003</v>
      </c>
      <c r="F52" s="907">
        <f t="shared" si="9"/>
        <v>3384.2</v>
      </c>
      <c r="G52" s="907">
        <f>G53+G56</f>
        <v>3230</v>
      </c>
      <c r="H52" s="1419"/>
      <c r="I52" s="449"/>
      <c r="J52" s="449"/>
      <c r="K52" s="1132" t="s">
        <v>516</v>
      </c>
    </row>
    <row r="53" spans="1:12" ht="23.15" customHeight="1">
      <c r="A53" s="341" t="s">
        <v>14</v>
      </c>
      <c r="B53" s="327" t="s">
        <v>434</v>
      </c>
      <c r="C53" s="908">
        <f t="shared" ref="C53:D53" si="10">C54+C55</f>
        <v>3180.7</v>
      </c>
      <c r="D53" s="908">
        <f t="shared" si="10"/>
        <v>3106</v>
      </c>
      <c r="E53" s="909">
        <f>E54+E55</f>
        <v>2967.6000000000004</v>
      </c>
      <c r="F53" s="910">
        <f>F54+F55</f>
        <v>3186.2</v>
      </c>
      <c r="G53" s="910">
        <f>G54+G55</f>
        <v>2998.4</v>
      </c>
      <c r="H53" s="466"/>
      <c r="I53" s="449"/>
      <c r="J53" s="449"/>
      <c r="K53" s="1130" t="s">
        <v>1074</v>
      </c>
    </row>
    <row r="54" spans="1:12" ht="16" customHeight="1">
      <c r="A54" s="329" t="s">
        <v>328</v>
      </c>
      <c r="B54" s="327" t="s">
        <v>434</v>
      </c>
      <c r="C54" s="911">
        <v>2284.1999999999998</v>
      </c>
      <c r="D54" s="911">
        <v>2240.9</v>
      </c>
      <c r="E54" s="911">
        <v>2160.9</v>
      </c>
      <c r="F54" s="911">
        <v>2396.9</v>
      </c>
      <c r="G54" s="814">
        <v>2275.8000000000002</v>
      </c>
      <c r="H54" s="1140"/>
      <c r="I54" s="449"/>
      <c r="J54" s="449"/>
      <c r="K54" s="449"/>
      <c r="L54" s="1194"/>
    </row>
    <row r="55" spans="1:12" ht="31" customHeight="1">
      <c r="A55" s="329" t="s">
        <v>329</v>
      </c>
      <c r="B55" s="327" t="s">
        <v>434</v>
      </c>
      <c r="C55" s="819">
        <v>896.5</v>
      </c>
      <c r="D55" s="819">
        <v>865.1</v>
      </c>
      <c r="E55" s="912">
        <v>806.7</v>
      </c>
      <c r="F55" s="912">
        <v>789.3</v>
      </c>
      <c r="G55" s="924">
        <v>722.6</v>
      </c>
      <c r="H55" s="458"/>
      <c r="I55" s="449"/>
      <c r="J55" s="449"/>
      <c r="K55" s="449"/>
    </row>
    <row r="56" spans="1:12" ht="16" customHeight="1">
      <c r="A56" s="341" t="s">
        <v>39</v>
      </c>
      <c r="B56" s="327" t="s">
        <v>434</v>
      </c>
      <c r="C56" s="892">
        <f>C57+C58</f>
        <v>200</v>
      </c>
      <c r="D56" s="892">
        <f>D57+D58</f>
        <v>216.2</v>
      </c>
      <c r="E56" s="913">
        <f>E57+E58</f>
        <v>210.60000000000002</v>
      </c>
      <c r="F56" s="914">
        <f>F57+F58</f>
        <v>198</v>
      </c>
      <c r="G56" s="914">
        <f>G57+G58</f>
        <v>231.6</v>
      </c>
      <c r="H56" s="1420"/>
      <c r="I56" s="449"/>
      <c r="J56" s="449"/>
      <c r="K56" s="1132" t="s">
        <v>516</v>
      </c>
    </row>
    <row r="57" spans="1:12" ht="16" customHeight="1">
      <c r="A57" s="329" t="s">
        <v>330</v>
      </c>
      <c r="B57" s="327" t="s">
        <v>434</v>
      </c>
      <c r="C57" s="819">
        <v>198.9</v>
      </c>
      <c r="D57" s="896">
        <v>214</v>
      </c>
      <c r="E57" s="912">
        <v>207.8</v>
      </c>
      <c r="F57" s="915">
        <v>194.1</v>
      </c>
      <c r="G57" s="1384">
        <v>228.4</v>
      </c>
      <c r="H57" s="1140"/>
      <c r="I57" s="449"/>
      <c r="J57" s="449"/>
      <c r="K57" s="449"/>
      <c r="L57" s="1194"/>
    </row>
    <row r="58" spans="1:12" ht="35.15" customHeight="1">
      <c r="A58" s="428" t="s">
        <v>329</v>
      </c>
      <c r="B58" s="327" t="s">
        <v>434</v>
      </c>
      <c r="C58" s="916">
        <v>1.1000000000000001</v>
      </c>
      <c r="D58" s="916">
        <v>2.2000000000000002</v>
      </c>
      <c r="E58" s="917">
        <v>2.8</v>
      </c>
      <c r="F58" s="917">
        <v>3.9</v>
      </c>
      <c r="G58" s="924">
        <v>3.2</v>
      </c>
      <c r="H58" s="458"/>
      <c r="I58" s="449"/>
      <c r="J58" s="449"/>
      <c r="K58" s="449"/>
    </row>
    <row r="59" spans="1:12" ht="16" customHeight="1">
      <c r="A59" s="621" t="s">
        <v>620</v>
      </c>
      <c r="B59" s="765"/>
      <c r="C59" s="348"/>
      <c r="D59" s="348"/>
      <c r="E59" s="349"/>
      <c r="F59" s="766"/>
      <c r="G59" s="766"/>
      <c r="H59" s="466"/>
    </row>
    <row r="60" spans="1:12" ht="68.150000000000006" customHeight="1">
      <c r="A60" s="1499" t="s">
        <v>797</v>
      </c>
      <c r="B60" s="1499"/>
      <c r="C60" s="1499"/>
      <c r="D60" s="1499"/>
      <c r="E60" s="1499"/>
      <c r="F60" s="1499"/>
      <c r="G60" s="1499"/>
      <c r="L60" s="11"/>
    </row>
    <row r="61" spans="1:12" ht="16" customHeight="1">
      <c r="A61" s="381"/>
      <c r="B61" s="426"/>
      <c r="C61" s="381"/>
      <c r="D61" s="381"/>
      <c r="E61" s="381"/>
      <c r="F61" s="381"/>
      <c r="G61" s="381"/>
      <c r="H61" s="464"/>
    </row>
    <row r="62" spans="1:12" ht="35.15" customHeight="1">
      <c r="A62" s="1508" t="s">
        <v>442</v>
      </c>
      <c r="B62" s="1508"/>
      <c r="C62" s="1508"/>
      <c r="D62" s="1508"/>
      <c r="E62" s="1508"/>
      <c r="F62" s="71"/>
      <c r="G62" s="71"/>
      <c r="H62" s="1343"/>
    </row>
    <row r="63" spans="1:12">
      <c r="A63" s="938" t="s">
        <v>542</v>
      </c>
      <c r="B63" s="588" t="s">
        <v>461</v>
      </c>
      <c r="C63" s="279">
        <v>2018</v>
      </c>
      <c r="D63" s="279">
        <v>2019</v>
      </c>
      <c r="E63" s="589">
        <v>2020</v>
      </c>
      <c r="F63" s="589">
        <v>2021</v>
      </c>
      <c r="G63" s="592">
        <v>2022</v>
      </c>
      <c r="H63" s="465"/>
    </row>
    <row r="64" spans="1:12" ht="26">
      <c r="A64" s="341" t="s">
        <v>950</v>
      </c>
      <c r="B64" s="505" t="s">
        <v>432</v>
      </c>
      <c r="C64" s="892">
        <f>C65+C66</f>
        <v>374.4</v>
      </c>
      <c r="D64" s="892">
        <f t="shared" ref="D64:G64" si="11">D65+D66</f>
        <v>609</v>
      </c>
      <c r="E64" s="892">
        <f t="shared" si="11"/>
        <v>543.20000000000005</v>
      </c>
      <c r="F64" s="970">
        <f t="shared" si="11"/>
        <v>588</v>
      </c>
      <c r="G64" s="970">
        <f t="shared" si="11"/>
        <v>628.4</v>
      </c>
      <c r="H64" s="1147"/>
      <c r="I64" s="449"/>
      <c r="J64" s="449"/>
      <c r="K64" s="449"/>
    </row>
    <row r="65" spans="1:14">
      <c r="A65" s="870" t="s">
        <v>311</v>
      </c>
      <c r="B65" s="505" t="s">
        <v>432</v>
      </c>
      <c r="C65" s="819">
        <v>354.9</v>
      </c>
      <c r="D65" s="896">
        <v>358</v>
      </c>
      <c r="E65" s="819">
        <v>328.7</v>
      </c>
      <c r="F65" s="1301">
        <v>369</v>
      </c>
      <c r="G65" s="1119">
        <v>381.7</v>
      </c>
      <c r="H65" s="1147"/>
      <c r="I65" s="449"/>
      <c r="J65" s="449"/>
      <c r="K65" s="449"/>
    </row>
    <row r="66" spans="1:14">
      <c r="A66" s="870" t="s">
        <v>312</v>
      </c>
      <c r="B66" s="505" t="s">
        <v>432</v>
      </c>
      <c r="C66" s="819">
        <v>19.5</v>
      </c>
      <c r="D66" s="896">
        <v>251</v>
      </c>
      <c r="E66" s="820">
        <v>214.5</v>
      </c>
      <c r="F66" s="1301">
        <v>219</v>
      </c>
      <c r="G66" s="1119">
        <v>246.7</v>
      </c>
      <c r="H66" s="1147"/>
      <c r="I66" s="449"/>
      <c r="J66" s="449"/>
      <c r="K66" s="449"/>
    </row>
    <row r="67" spans="1:14">
      <c r="A67" s="918" t="s">
        <v>621</v>
      </c>
      <c r="B67" s="505" t="s">
        <v>432</v>
      </c>
      <c r="C67" s="892">
        <f>C68+C69</f>
        <v>34.5</v>
      </c>
      <c r="D67" s="892">
        <f>D68+D69</f>
        <v>28.900000000000002</v>
      </c>
      <c r="E67" s="892">
        <f>E68+E69</f>
        <v>0</v>
      </c>
      <c r="F67" s="970">
        <f>F68+F69</f>
        <v>4.3</v>
      </c>
      <c r="G67" s="970">
        <f>G68+G69</f>
        <v>11.6</v>
      </c>
      <c r="H67" s="1147"/>
      <c r="I67" s="449"/>
      <c r="J67" s="449"/>
      <c r="K67" s="449"/>
    </row>
    <row r="68" spans="1:14">
      <c r="A68" s="329" t="s">
        <v>314</v>
      </c>
      <c r="B68" s="382" t="s">
        <v>432</v>
      </c>
      <c r="C68" s="689">
        <v>34.5</v>
      </c>
      <c r="D68" s="689">
        <v>28.1</v>
      </c>
      <c r="E68" s="1345">
        <v>0</v>
      </c>
      <c r="F68" s="624">
        <v>3.8</v>
      </c>
      <c r="G68" s="1119">
        <v>11.1</v>
      </c>
      <c r="H68" s="1145"/>
      <c r="I68" s="449"/>
      <c r="J68" s="449"/>
      <c r="K68" s="449"/>
    </row>
    <row r="69" spans="1:14">
      <c r="A69" s="329" t="s">
        <v>312</v>
      </c>
      <c r="B69" s="382" t="s">
        <v>432</v>
      </c>
      <c r="C69" s="1345">
        <v>0</v>
      </c>
      <c r="D69" s="689">
        <v>0.8</v>
      </c>
      <c r="E69" s="1345">
        <v>0</v>
      </c>
      <c r="F69" s="624">
        <v>0.5</v>
      </c>
      <c r="G69" s="1119">
        <v>0.5</v>
      </c>
      <c r="H69" s="1145"/>
      <c r="I69" s="449"/>
      <c r="J69" s="449"/>
      <c r="K69" s="449"/>
    </row>
    <row r="70" spans="1:14" ht="26">
      <c r="A70" s="325" t="s">
        <v>622</v>
      </c>
      <c r="B70" s="382" t="s">
        <v>432</v>
      </c>
      <c r="C70" s="970">
        <f>C71+C72</f>
        <v>40.9</v>
      </c>
      <c r="D70" s="970">
        <f t="shared" ref="D70:G70" si="12">D71+D72</f>
        <v>56.1</v>
      </c>
      <c r="E70" s="970">
        <f t="shared" si="12"/>
        <v>63.1</v>
      </c>
      <c r="F70" s="970">
        <f t="shared" si="12"/>
        <v>88.3</v>
      </c>
      <c r="G70" s="970">
        <f t="shared" si="12"/>
        <v>98.2</v>
      </c>
      <c r="H70" s="1435" t="s">
        <v>444</v>
      </c>
      <c r="I70" s="449"/>
      <c r="J70" s="1132" t="s">
        <v>799</v>
      </c>
      <c r="K70" s="449"/>
    </row>
    <row r="71" spans="1:14">
      <c r="A71" s="329" t="s">
        <v>311</v>
      </c>
      <c r="B71" s="382" t="s">
        <v>432</v>
      </c>
      <c r="C71" s="689">
        <v>39.1</v>
      </c>
      <c r="D71" s="689">
        <v>54.9</v>
      </c>
      <c r="E71" s="687">
        <v>62</v>
      </c>
      <c r="F71" s="624">
        <v>87.2</v>
      </c>
      <c r="G71" s="1119">
        <v>96.9</v>
      </c>
      <c r="H71" s="1435" t="s">
        <v>444</v>
      </c>
      <c r="I71" s="449"/>
      <c r="J71" s="1132" t="s">
        <v>799</v>
      </c>
      <c r="K71" s="449"/>
    </row>
    <row r="72" spans="1:14" ht="16" customHeight="1">
      <c r="A72" s="329" t="s">
        <v>312</v>
      </c>
      <c r="B72" s="382" t="s">
        <v>432</v>
      </c>
      <c r="C72" s="689">
        <v>1.8</v>
      </c>
      <c r="D72" s="689">
        <v>1.2</v>
      </c>
      <c r="E72" s="689">
        <v>1.1000000000000001</v>
      </c>
      <c r="F72" s="689">
        <v>1.1000000000000001</v>
      </c>
      <c r="G72" s="1142">
        <v>1.3</v>
      </c>
      <c r="H72" s="1435" t="s">
        <v>444</v>
      </c>
      <c r="I72" s="449"/>
      <c r="J72" s="1132" t="s">
        <v>799</v>
      </c>
      <c r="K72" s="449"/>
    </row>
    <row r="73" spans="1:14" ht="21" customHeight="1">
      <c r="A73" s="1509" t="s">
        <v>922</v>
      </c>
      <c r="B73" s="1509"/>
      <c r="C73" s="1509"/>
      <c r="D73" s="1509"/>
      <c r="E73" s="1509"/>
      <c r="F73" s="443"/>
      <c r="G73" s="443"/>
    </row>
    <row r="74" spans="1:14" s="447" customFormat="1" ht="98.15" customHeight="1">
      <c r="A74" s="1504" t="s">
        <v>982</v>
      </c>
      <c r="B74" s="1504"/>
      <c r="C74" s="1504"/>
      <c r="D74" s="1504"/>
      <c r="E74" s="1504"/>
      <c r="F74" s="1504"/>
      <c r="G74" s="1504"/>
      <c r="H74" s="1436"/>
    </row>
    <row r="75" spans="1:14" ht="16" customHeight="1">
      <c r="A75" s="516"/>
      <c r="B75" s="517"/>
      <c r="C75" s="323"/>
      <c r="D75" s="323"/>
      <c r="E75" s="323"/>
      <c r="F75" s="323"/>
      <c r="G75" s="323"/>
      <c r="H75" s="466"/>
    </row>
    <row r="76" spans="1:14" ht="35.15" customHeight="1">
      <c r="A76" s="454" t="s">
        <v>949</v>
      </c>
      <c r="B76" s="431"/>
      <c r="C76" s="431"/>
      <c r="D76" s="431"/>
      <c r="E76" s="431"/>
      <c r="F76" s="71"/>
      <c r="G76" s="71"/>
      <c r="H76" s="1360"/>
    </row>
    <row r="77" spans="1:14">
      <c r="A77" s="938" t="s">
        <v>542</v>
      </c>
      <c r="B77" s="807" t="s">
        <v>461</v>
      </c>
      <c r="C77" s="900"/>
      <c r="D77" s="900"/>
      <c r="E77" s="901">
        <v>2020</v>
      </c>
      <c r="F77" s="902">
        <v>2021</v>
      </c>
      <c r="G77" s="902">
        <v>2022</v>
      </c>
      <c r="H77" s="767"/>
    </row>
    <row r="78" spans="1:14" ht="28.5" customHeight="1">
      <c r="A78" s="899" t="s">
        <v>602</v>
      </c>
      <c r="B78" s="871" t="s">
        <v>434</v>
      </c>
      <c r="C78" s="958"/>
      <c r="D78" s="958"/>
      <c r="E78" s="912">
        <v>104.9</v>
      </c>
      <c r="F78" s="924">
        <v>101.7</v>
      </c>
      <c r="G78" s="1119">
        <v>108.3</v>
      </c>
      <c r="H78" s="1140"/>
      <c r="I78" s="1421" t="s">
        <v>1007</v>
      </c>
      <c r="J78" s="1421" t="s">
        <v>752</v>
      </c>
      <c r="K78" s="449"/>
      <c r="M78" s="1286"/>
      <c r="N78" s="1284"/>
    </row>
    <row r="79" spans="1:14" ht="30" customHeight="1">
      <c r="A79" s="870" t="s">
        <v>930</v>
      </c>
      <c r="B79" s="871" t="s">
        <v>434</v>
      </c>
      <c r="C79" s="958"/>
      <c r="D79" s="958"/>
      <c r="E79" s="912">
        <v>249.3</v>
      </c>
      <c r="F79" s="924">
        <v>253.1</v>
      </c>
      <c r="G79" s="1119">
        <v>283.2</v>
      </c>
      <c r="H79" s="1140"/>
      <c r="I79" s="1421" t="s">
        <v>1007</v>
      </c>
      <c r="J79" s="1421" t="s">
        <v>752</v>
      </c>
      <c r="K79" s="449"/>
      <c r="M79" s="1284"/>
      <c r="N79" s="1284"/>
    </row>
    <row r="80" spans="1:14" ht="16" customHeight="1">
      <c r="A80" s="899" t="s">
        <v>441</v>
      </c>
      <c r="B80" s="871" t="s">
        <v>434</v>
      </c>
      <c r="C80" s="958"/>
      <c r="D80" s="958"/>
      <c r="E80" s="1348">
        <v>188</v>
      </c>
      <c r="F80" s="924">
        <v>231.9</v>
      </c>
      <c r="G80" s="1119">
        <v>235.7</v>
      </c>
      <c r="H80" s="1140"/>
      <c r="I80" s="1422"/>
      <c r="J80" s="1421" t="s">
        <v>752</v>
      </c>
      <c r="K80" s="449"/>
      <c r="M80" s="1285"/>
      <c r="N80" s="1284"/>
    </row>
    <row r="81" spans="1:11" ht="16" customHeight="1">
      <c r="A81" s="903" t="s">
        <v>986</v>
      </c>
      <c r="B81" s="871" t="s">
        <v>434</v>
      </c>
      <c r="C81" s="959"/>
      <c r="D81" s="959"/>
      <c r="E81" s="912">
        <v>1.2</v>
      </c>
      <c r="F81" s="924">
        <v>1.3</v>
      </c>
      <c r="G81" s="1119">
        <v>1.3</v>
      </c>
      <c r="H81" s="1147"/>
      <c r="J81" s="1421" t="s">
        <v>752</v>
      </c>
      <c r="K81" s="449"/>
    </row>
    <row r="82" spans="1:11" ht="16" customHeight="1">
      <c r="A82" s="466" t="s">
        <v>665</v>
      </c>
      <c r="B82" s="904"/>
      <c r="C82" s="905"/>
      <c r="D82" s="905"/>
      <c r="E82" s="906"/>
      <c r="F82" s="906"/>
      <c r="G82" s="906"/>
      <c r="H82" s="446"/>
    </row>
    <row r="83" spans="1:11" ht="71.150000000000006" customHeight="1">
      <c r="A83" s="1504" t="s">
        <v>1016</v>
      </c>
      <c r="B83" s="1504"/>
      <c r="C83" s="1504"/>
      <c r="D83" s="1504"/>
      <c r="E83" s="1504"/>
      <c r="F83" s="1504"/>
      <c r="G83" s="1504"/>
      <c r="H83" s="446"/>
      <c r="I83" s="19"/>
      <c r="J83" s="1359"/>
    </row>
    <row r="84" spans="1:11" ht="45" customHeight="1">
      <c r="A84" s="1504" t="s">
        <v>1000</v>
      </c>
      <c r="B84" s="1504"/>
      <c r="C84" s="1504"/>
      <c r="D84" s="1504"/>
      <c r="E84" s="1504"/>
      <c r="F84" s="1504"/>
      <c r="G84" s="1504"/>
    </row>
    <row r="86" spans="1:11" ht="35.15" customHeight="1">
      <c r="A86" s="454" t="s">
        <v>967</v>
      </c>
      <c r="B86" s="431"/>
      <c r="C86" s="431"/>
      <c r="D86" s="431"/>
      <c r="E86" s="431"/>
      <c r="F86" s="922"/>
      <c r="G86" s="71"/>
      <c r="H86" s="449"/>
    </row>
    <row r="87" spans="1:11" s="401" customFormat="1" ht="14.5">
      <c r="A87" s="938" t="s">
        <v>542</v>
      </c>
      <c r="B87" s="960" t="s">
        <v>461</v>
      </c>
      <c r="C87" s="961">
        <v>2018</v>
      </c>
      <c r="D87" s="961">
        <v>2019</v>
      </c>
      <c r="E87" s="961">
        <v>2020</v>
      </c>
      <c r="F87" s="513">
        <v>2021</v>
      </c>
      <c r="G87" s="513">
        <v>2022</v>
      </c>
      <c r="H87" s="467"/>
    </row>
    <row r="88" spans="1:11" s="401" customFormat="1" ht="57" customHeight="1">
      <c r="A88" s="870" t="s">
        <v>581</v>
      </c>
      <c r="B88" s="871" t="s">
        <v>150</v>
      </c>
      <c r="C88" s="896">
        <v>1</v>
      </c>
      <c r="D88" s="896">
        <v>1</v>
      </c>
      <c r="E88" s="896">
        <v>1</v>
      </c>
      <c r="F88" s="820">
        <v>1.1000000000000001</v>
      </c>
      <c r="G88" s="924">
        <v>1.1000000000000001</v>
      </c>
      <c r="H88" s="449"/>
      <c r="I88" s="449"/>
      <c r="J88" s="449"/>
      <c r="K88" s="1132" t="s">
        <v>514</v>
      </c>
    </row>
    <row r="89" spans="1:11" s="401" customFormat="1" ht="39">
      <c r="A89" s="870" t="s">
        <v>436</v>
      </c>
      <c r="B89" s="327" t="s">
        <v>152</v>
      </c>
      <c r="C89" s="505">
        <v>0.5</v>
      </c>
      <c r="D89" s="505">
        <v>0.5</v>
      </c>
      <c r="E89" s="505">
        <v>0.5</v>
      </c>
      <c r="F89" s="754">
        <v>0.5</v>
      </c>
      <c r="G89" s="924">
        <v>0.5</v>
      </c>
      <c r="H89" s="449"/>
      <c r="I89" s="449"/>
      <c r="J89" s="449"/>
      <c r="K89" s="1132" t="s">
        <v>514</v>
      </c>
    </row>
    <row r="90" spans="1:11" s="401" customFormat="1" ht="39">
      <c r="A90" s="870" t="s">
        <v>440</v>
      </c>
      <c r="B90" s="871" t="s">
        <v>439</v>
      </c>
      <c r="C90" s="505">
        <v>6.4</v>
      </c>
      <c r="D90" s="505">
        <v>6.9</v>
      </c>
      <c r="E90" s="505">
        <v>6.8</v>
      </c>
      <c r="F90" s="754">
        <v>6.8</v>
      </c>
      <c r="G90" s="924">
        <v>6.8</v>
      </c>
      <c r="H90" s="449"/>
      <c r="I90" s="449"/>
      <c r="J90" s="449"/>
      <c r="K90" s="1132" t="s">
        <v>514</v>
      </c>
    </row>
    <row r="91" spans="1:11" s="401" customFormat="1" ht="39">
      <c r="A91" s="870" t="s">
        <v>437</v>
      </c>
      <c r="B91" s="871" t="s">
        <v>153</v>
      </c>
      <c r="C91" s="819">
        <v>0.1</v>
      </c>
      <c r="D91" s="505">
        <v>7.0000000000000007E-2</v>
      </c>
      <c r="E91" s="505">
        <v>7.0000000000000007E-2</v>
      </c>
      <c r="F91" s="820">
        <v>0.1</v>
      </c>
      <c r="G91" s="924">
        <v>0.1</v>
      </c>
      <c r="H91" s="449"/>
      <c r="I91" s="449"/>
      <c r="J91" s="449"/>
      <c r="K91" s="1132" t="s">
        <v>514</v>
      </c>
    </row>
    <row r="92" spans="1:11" s="401" customFormat="1" ht="60" customHeight="1">
      <c r="A92" s="870" t="s">
        <v>438</v>
      </c>
      <c r="B92" s="871" t="s">
        <v>154</v>
      </c>
      <c r="C92" s="505">
        <v>0.02</v>
      </c>
      <c r="D92" s="505">
        <v>0.01</v>
      </c>
      <c r="E92" s="505">
        <v>0.02</v>
      </c>
      <c r="F92" s="754">
        <v>0.02</v>
      </c>
      <c r="G92" s="1001">
        <v>1.7000000000000001E-2</v>
      </c>
      <c r="H92" s="449"/>
      <c r="I92" s="449"/>
      <c r="J92" s="449"/>
      <c r="K92" s="1132" t="s">
        <v>514</v>
      </c>
    </row>
    <row r="93" spans="1:11" s="401" customFormat="1" ht="39">
      <c r="A93" s="870" t="s">
        <v>441</v>
      </c>
      <c r="B93" s="871" t="s">
        <v>155</v>
      </c>
      <c r="C93" s="896">
        <v>34</v>
      </c>
      <c r="D93" s="819">
        <v>35.299999999999997</v>
      </c>
      <c r="E93" s="819">
        <v>32.9</v>
      </c>
      <c r="F93" s="820">
        <v>38.5</v>
      </c>
      <c r="G93" s="924">
        <v>41.6</v>
      </c>
      <c r="H93" s="449"/>
      <c r="I93" s="449"/>
      <c r="J93" s="449"/>
      <c r="K93" s="1132" t="s">
        <v>514</v>
      </c>
    </row>
    <row r="94" spans="1:11">
      <c r="A94" s="626" t="s">
        <v>513</v>
      </c>
      <c r="B94" s="627"/>
      <c r="C94" s="628"/>
      <c r="D94" s="628"/>
      <c r="E94" s="629"/>
      <c r="F94" s="542"/>
      <c r="G94" s="447"/>
      <c r="H94" s="447"/>
    </row>
    <row r="95" spans="1:11" ht="83.15" customHeight="1">
      <c r="A95" s="1499" t="s">
        <v>1001</v>
      </c>
      <c r="B95" s="1499"/>
      <c r="C95" s="1499"/>
      <c r="D95" s="1499"/>
      <c r="E95" s="1499"/>
      <c r="F95" s="1499"/>
      <c r="G95" s="1499"/>
      <c r="H95" s="1050"/>
    </row>
    <row r="97" spans="1:12" ht="36" customHeight="1">
      <c r="A97" s="454" t="s">
        <v>443</v>
      </c>
      <c r="B97" s="431"/>
      <c r="C97" s="431"/>
      <c r="D97" s="431"/>
      <c r="E97" s="431"/>
      <c r="F97" s="71"/>
      <c r="G97" s="71"/>
      <c r="L97" s="1355"/>
    </row>
    <row r="98" spans="1:12">
      <c r="A98" s="938" t="s">
        <v>542</v>
      </c>
      <c r="B98" s="588" t="s">
        <v>461</v>
      </c>
      <c r="C98" s="894">
        <v>2018</v>
      </c>
      <c r="D98" s="894">
        <v>2019</v>
      </c>
      <c r="E98" s="894">
        <v>2020</v>
      </c>
      <c r="F98" s="923">
        <v>2021</v>
      </c>
      <c r="G98" s="923">
        <v>2022</v>
      </c>
    </row>
    <row r="99" spans="1:12" s="447" customFormat="1" ht="26">
      <c r="A99" s="593" t="s">
        <v>1099</v>
      </c>
      <c r="B99" s="429" t="s">
        <v>277</v>
      </c>
      <c r="C99" s="762">
        <f>C103+C106+C109+C115+C112</f>
        <v>352.5</v>
      </c>
      <c r="D99" s="762">
        <f>D103+D106+D109+D115+D112</f>
        <v>568</v>
      </c>
      <c r="E99" s="762">
        <f>E103+E106+E109+E115+E112</f>
        <v>485.3</v>
      </c>
      <c r="F99" s="762">
        <f>F103+F106+F109+F115+F112</f>
        <v>529.6</v>
      </c>
      <c r="G99" s="762">
        <f>G103+G106+G109+G115+G112</f>
        <v>572.4</v>
      </c>
      <c r="H99" s="1147" t="s">
        <v>444</v>
      </c>
      <c r="I99" s="449"/>
      <c r="J99" s="1132" t="s">
        <v>1044</v>
      </c>
      <c r="K99" s="1132" t="s">
        <v>514</v>
      </c>
      <c r="L99" s="446"/>
    </row>
    <row r="100" spans="1:12" s="447" customFormat="1" ht="13">
      <c r="A100" s="596" t="s">
        <v>314</v>
      </c>
      <c r="B100" s="429" t="s">
        <v>277</v>
      </c>
      <c r="C100" s="761">
        <f t="shared" ref="C100:G101" si="13">C104+C107+C110+C113+C116</f>
        <v>337.6</v>
      </c>
      <c r="D100" s="761">
        <f t="shared" si="13"/>
        <v>344.3</v>
      </c>
      <c r="E100" s="761">
        <f t="shared" si="13"/>
        <v>297.5</v>
      </c>
      <c r="F100" s="761">
        <f t="shared" si="13"/>
        <v>325.3</v>
      </c>
      <c r="G100" s="761">
        <f>G104+G107+G110+G113+G116</f>
        <v>348.30000000000007</v>
      </c>
      <c r="H100" s="1147" t="s">
        <v>444</v>
      </c>
      <c r="I100" s="449"/>
      <c r="J100" s="1132" t="s">
        <v>1044</v>
      </c>
      <c r="K100" s="1132" t="s">
        <v>514</v>
      </c>
      <c r="L100" s="446"/>
    </row>
    <row r="101" spans="1:12" s="447" customFormat="1" ht="13">
      <c r="A101" s="596" t="s">
        <v>312</v>
      </c>
      <c r="B101" s="429" t="s">
        <v>277</v>
      </c>
      <c r="C101" s="761">
        <f t="shared" si="13"/>
        <v>14.899999999999999</v>
      </c>
      <c r="D101" s="761">
        <f t="shared" si="13"/>
        <v>223.7</v>
      </c>
      <c r="E101" s="761">
        <f t="shared" si="13"/>
        <v>187.79999999999998</v>
      </c>
      <c r="F101" s="761">
        <f t="shared" si="13"/>
        <v>204.29999999999998</v>
      </c>
      <c r="G101" s="761">
        <f t="shared" si="13"/>
        <v>224.1</v>
      </c>
      <c r="H101" s="1147" t="s">
        <v>444</v>
      </c>
      <c r="I101" s="449"/>
      <c r="J101" s="1132" t="s">
        <v>1044</v>
      </c>
      <c r="K101" s="1132" t="s">
        <v>514</v>
      </c>
    </row>
    <row r="102" spans="1:12" s="447" customFormat="1" ht="13">
      <c r="A102" s="893" t="s">
        <v>316</v>
      </c>
      <c r="B102" s="893"/>
      <c r="C102" s="895"/>
      <c r="D102" s="895"/>
      <c r="E102" s="769"/>
      <c r="F102" s="769"/>
      <c r="G102" s="1143"/>
      <c r="H102" s="1437"/>
      <c r="I102" s="449"/>
    </row>
    <row r="103" spans="1:12" s="447" customFormat="1" ht="26">
      <c r="A103" s="593" t="s">
        <v>664</v>
      </c>
      <c r="B103" s="429" t="s">
        <v>277</v>
      </c>
      <c r="C103" s="762">
        <f>C104+C105</f>
        <v>218.1</v>
      </c>
      <c r="D103" s="762">
        <f>D104+D105</f>
        <v>216.6</v>
      </c>
      <c r="E103" s="762">
        <f>E104+E105</f>
        <v>161.70000000000002</v>
      </c>
      <c r="F103" s="762">
        <f>F104+F105</f>
        <v>210.3</v>
      </c>
      <c r="G103" s="763">
        <f>G104+G105</f>
        <v>211.4</v>
      </c>
      <c r="H103" s="1438" t="s">
        <v>444</v>
      </c>
      <c r="I103" s="449"/>
      <c r="J103" s="1132" t="s">
        <v>1044</v>
      </c>
      <c r="K103" s="449"/>
    </row>
    <row r="104" spans="1:12" s="447" customFormat="1" ht="13">
      <c r="A104" s="596" t="s">
        <v>314</v>
      </c>
      <c r="B104" s="429" t="s">
        <v>277</v>
      </c>
      <c r="C104" s="637">
        <v>203.4</v>
      </c>
      <c r="D104" s="637">
        <v>203.4</v>
      </c>
      <c r="E104" s="637">
        <v>151.30000000000001</v>
      </c>
      <c r="F104" s="853">
        <v>197.8</v>
      </c>
      <c r="G104" s="1144">
        <v>198.4</v>
      </c>
      <c r="H104" s="1147" t="s">
        <v>444</v>
      </c>
      <c r="I104" s="449"/>
      <c r="J104" s="1132" t="s">
        <v>1044</v>
      </c>
    </row>
    <row r="105" spans="1:12" s="447" customFormat="1" ht="13">
      <c r="A105" s="596" t="s">
        <v>312</v>
      </c>
      <c r="B105" s="429" t="s">
        <v>277</v>
      </c>
      <c r="C105" s="637">
        <v>14.7</v>
      </c>
      <c r="D105" s="637">
        <v>13.2</v>
      </c>
      <c r="E105" s="637">
        <v>10.4</v>
      </c>
      <c r="F105" s="853">
        <v>12.5</v>
      </c>
      <c r="G105" s="985">
        <v>13</v>
      </c>
      <c r="H105" s="1147" t="s">
        <v>444</v>
      </c>
      <c r="I105" s="449"/>
      <c r="J105" s="1132" t="s">
        <v>1044</v>
      </c>
    </row>
    <row r="106" spans="1:12" s="447" customFormat="1" ht="13">
      <c r="A106" s="593" t="s">
        <v>185</v>
      </c>
      <c r="B106" s="429" t="s">
        <v>277</v>
      </c>
      <c r="C106" s="763">
        <f>C107+C108</f>
        <v>11.3</v>
      </c>
      <c r="D106" s="763">
        <f t="shared" ref="D106:E106" si="14">D107+D108</f>
        <v>221.20000000000002</v>
      </c>
      <c r="E106" s="763">
        <f t="shared" si="14"/>
        <v>188.39999999999998</v>
      </c>
      <c r="F106" s="864">
        <f>F107+F108</f>
        <v>202.7</v>
      </c>
      <c r="G106" s="763">
        <f>G107+G108</f>
        <v>220.4</v>
      </c>
      <c r="H106" s="1438" t="s">
        <v>444</v>
      </c>
      <c r="I106" s="449"/>
      <c r="J106" s="1132" t="s">
        <v>1044</v>
      </c>
      <c r="K106" s="449"/>
    </row>
    <row r="107" spans="1:12" s="447" customFormat="1" ht="13">
      <c r="A107" s="596" t="s">
        <v>314</v>
      </c>
      <c r="B107" s="429" t="s">
        <v>277</v>
      </c>
      <c r="C107" s="637">
        <v>11.3</v>
      </c>
      <c r="D107" s="637">
        <v>10.9</v>
      </c>
      <c r="E107" s="637">
        <v>12.7</v>
      </c>
      <c r="F107" s="853">
        <v>12.7</v>
      </c>
      <c r="G107" s="1144">
        <v>11.8</v>
      </c>
      <c r="H107" s="1147" t="s">
        <v>444</v>
      </c>
      <c r="I107" s="449"/>
      <c r="J107" s="1132" t="s">
        <v>1044</v>
      </c>
    </row>
    <row r="108" spans="1:12" s="447" customFormat="1" ht="13">
      <c r="A108" s="596" t="s">
        <v>312</v>
      </c>
      <c r="B108" s="429" t="s">
        <v>277</v>
      </c>
      <c r="C108" s="709">
        <v>0</v>
      </c>
      <c r="D108" s="637">
        <v>210.3</v>
      </c>
      <c r="E108" s="637">
        <v>175.7</v>
      </c>
      <c r="F108" s="790">
        <v>190</v>
      </c>
      <c r="G108" s="1144">
        <v>208.6</v>
      </c>
      <c r="H108" s="1147" t="s">
        <v>444</v>
      </c>
      <c r="I108" s="449"/>
      <c r="J108" s="1132" t="s">
        <v>1044</v>
      </c>
    </row>
    <row r="109" spans="1:12" s="447" customFormat="1" ht="13">
      <c r="A109" s="659" t="s">
        <v>186</v>
      </c>
      <c r="B109" s="429" t="s">
        <v>277</v>
      </c>
      <c r="C109" s="762">
        <f>C110+C111</f>
        <v>104.2</v>
      </c>
      <c r="D109" s="762">
        <f t="shared" ref="D109:G109" si="15">D110+D111</f>
        <v>106.7</v>
      </c>
      <c r="E109" s="762">
        <f t="shared" si="15"/>
        <v>109.7</v>
      </c>
      <c r="F109" s="864">
        <f t="shared" si="15"/>
        <v>83.6</v>
      </c>
      <c r="G109" s="763">
        <f t="shared" si="15"/>
        <v>108.1</v>
      </c>
      <c r="H109" s="1438" t="s">
        <v>444</v>
      </c>
      <c r="I109" s="449"/>
      <c r="J109" s="1132" t="s">
        <v>1044</v>
      </c>
      <c r="K109" s="449"/>
    </row>
    <row r="110" spans="1:12" s="447" customFormat="1" ht="13">
      <c r="A110" s="596" t="s">
        <v>314</v>
      </c>
      <c r="B110" s="429" t="s">
        <v>277</v>
      </c>
      <c r="C110" s="709">
        <v>104</v>
      </c>
      <c r="D110" s="637">
        <v>106.5</v>
      </c>
      <c r="E110" s="637">
        <v>109.5</v>
      </c>
      <c r="F110" s="853">
        <v>83.5</v>
      </c>
      <c r="G110" s="985">
        <v>108</v>
      </c>
      <c r="H110" s="1147" t="s">
        <v>444</v>
      </c>
      <c r="I110" s="449"/>
      <c r="J110" s="1132" t="s">
        <v>1044</v>
      </c>
    </row>
    <row r="111" spans="1:12" s="447" customFormat="1" ht="13">
      <c r="A111" s="596" t="s">
        <v>312</v>
      </c>
      <c r="B111" s="429" t="s">
        <v>277</v>
      </c>
      <c r="C111" s="637">
        <v>0.2</v>
      </c>
      <c r="D111" s="637">
        <v>0.2</v>
      </c>
      <c r="E111" s="637">
        <v>0.2</v>
      </c>
      <c r="F111" s="768">
        <v>0.1</v>
      </c>
      <c r="G111" s="984">
        <v>0.1</v>
      </c>
      <c r="H111" s="1147" t="s">
        <v>444</v>
      </c>
      <c r="I111" s="449"/>
      <c r="J111" s="1132" t="s">
        <v>1044</v>
      </c>
    </row>
    <row r="112" spans="1:12" s="447" customFormat="1" ht="39">
      <c r="A112" s="1344" t="s">
        <v>1052</v>
      </c>
      <c r="B112" s="429" t="s">
        <v>277</v>
      </c>
      <c r="C112" s="762">
        <f>C113+C114</f>
        <v>18.399999999999999</v>
      </c>
      <c r="D112" s="762">
        <f t="shared" ref="D112" si="16">D113+D114</f>
        <v>23.4</v>
      </c>
      <c r="E112" s="762">
        <f>E113+E114</f>
        <v>25.5</v>
      </c>
      <c r="F112" s="864">
        <f>F113+F114</f>
        <v>33</v>
      </c>
      <c r="G112" s="763">
        <f>G113+G114</f>
        <v>32.5</v>
      </c>
      <c r="H112" s="1438" t="s">
        <v>444</v>
      </c>
      <c r="I112" s="449"/>
      <c r="J112" s="1132" t="s">
        <v>1044</v>
      </c>
      <c r="K112" s="449"/>
    </row>
    <row r="113" spans="1:12" s="447" customFormat="1" ht="13">
      <c r="A113" s="596" t="s">
        <v>314</v>
      </c>
      <c r="B113" s="429" t="s">
        <v>277</v>
      </c>
      <c r="C113" s="637">
        <v>18.399999999999999</v>
      </c>
      <c r="D113" s="637">
        <v>23.4</v>
      </c>
      <c r="E113" s="709">
        <v>24</v>
      </c>
      <c r="F113" s="853">
        <v>31.3</v>
      </c>
      <c r="G113" s="1144">
        <v>30.1</v>
      </c>
      <c r="H113" s="1147" t="s">
        <v>444</v>
      </c>
      <c r="I113" s="449"/>
      <c r="J113" s="1132" t="s">
        <v>1044</v>
      </c>
    </row>
    <row r="114" spans="1:12" s="447" customFormat="1" ht="13">
      <c r="A114" s="596" t="s">
        <v>312</v>
      </c>
      <c r="B114" s="429" t="s">
        <v>277</v>
      </c>
      <c r="C114" s="709">
        <v>0</v>
      </c>
      <c r="D114" s="709">
        <v>0</v>
      </c>
      <c r="E114" s="637">
        <v>1.5</v>
      </c>
      <c r="F114" s="768">
        <v>1.7</v>
      </c>
      <c r="G114" s="984">
        <v>2.4</v>
      </c>
      <c r="H114" s="1147" t="s">
        <v>444</v>
      </c>
      <c r="I114" s="449"/>
      <c r="J114" s="1132" t="s">
        <v>1044</v>
      </c>
    </row>
    <row r="115" spans="1:12" s="447" customFormat="1" ht="13">
      <c r="A115" s="593" t="s">
        <v>188</v>
      </c>
      <c r="B115" s="429" t="s">
        <v>277</v>
      </c>
      <c r="C115" s="763">
        <f>C116+C117</f>
        <v>0.5</v>
      </c>
      <c r="D115" s="763">
        <f t="shared" ref="D115:G115" si="17">D116+D117</f>
        <v>0.1</v>
      </c>
      <c r="E115" s="986">
        <f t="shared" si="17"/>
        <v>0</v>
      </c>
      <c r="F115" s="986">
        <f t="shared" si="17"/>
        <v>0</v>
      </c>
      <c r="G115" s="986">
        <f t="shared" si="17"/>
        <v>0</v>
      </c>
      <c r="H115" s="1147" t="s">
        <v>444</v>
      </c>
      <c r="I115" s="449"/>
      <c r="J115" s="1132" t="s">
        <v>1044</v>
      </c>
      <c r="K115" s="449"/>
    </row>
    <row r="116" spans="1:12" s="447" customFormat="1" ht="13">
      <c r="A116" s="596" t="s">
        <v>314</v>
      </c>
      <c r="B116" s="429" t="s">
        <v>277</v>
      </c>
      <c r="C116" s="637">
        <v>0.5</v>
      </c>
      <c r="D116" s="637">
        <v>0.1</v>
      </c>
      <c r="E116" s="709">
        <v>0</v>
      </c>
      <c r="F116" s="710">
        <v>0</v>
      </c>
      <c r="G116" s="985">
        <v>0</v>
      </c>
      <c r="H116" s="1147" t="s">
        <v>444</v>
      </c>
      <c r="I116" s="449"/>
      <c r="J116" s="1132" t="s">
        <v>1044</v>
      </c>
    </row>
    <row r="117" spans="1:12" s="447" customFormat="1" ht="13">
      <c r="A117" s="596" t="s">
        <v>312</v>
      </c>
      <c r="B117" s="429" t="s">
        <v>277</v>
      </c>
      <c r="C117" s="709">
        <v>0</v>
      </c>
      <c r="D117" s="709">
        <v>0</v>
      </c>
      <c r="E117" s="710">
        <v>0</v>
      </c>
      <c r="F117" s="710">
        <v>0</v>
      </c>
      <c r="G117" s="985">
        <v>0</v>
      </c>
      <c r="H117" s="1147" t="s">
        <v>444</v>
      </c>
      <c r="I117" s="449"/>
      <c r="J117" s="1132" t="s">
        <v>1044</v>
      </c>
    </row>
    <row r="118" spans="1:12" s="401" customFormat="1" ht="13">
      <c r="A118" s="630" t="s">
        <v>513</v>
      </c>
      <c r="B118" s="367"/>
      <c r="C118" s="631"/>
      <c r="D118" s="631"/>
      <c r="E118" s="632"/>
      <c r="F118" s="633"/>
    </row>
    <row r="119" spans="1:12" s="401" customFormat="1" ht="33" customHeight="1">
      <c r="A119" s="1499" t="s">
        <v>941</v>
      </c>
      <c r="B119" s="1499"/>
      <c r="C119" s="1499"/>
      <c r="D119" s="1499"/>
      <c r="E119" s="1499"/>
      <c r="F119" s="1499"/>
      <c r="G119" s="1499"/>
      <c r="H119" s="468"/>
    </row>
    <row r="121" spans="1:12" ht="35.15" customHeight="1">
      <c r="A121" s="1512" t="s">
        <v>506</v>
      </c>
      <c r="B121" s="1512"/>
      <c r="C121" s="1512"/>
      <c r="D121" s="1512"/>
      <c r="E121" s="1512"/>
      <c r="F121" s="1512"/>
      <c r="G121" s="579"/>
      <c r="H121" s="1362"/>
    </row>
    <row r="122" spans="1:12">
      <c r="A122" s="938" t="s">
        <v>542</v>
      </c>
      <c r="B122" s="588" t="s">
        <v>461</v>
      </c>
      <c r="C122" s="8">
        <v>2018</v>
      </c>
      <c r="D122" s="8">
        <v>2019</v>
      </c>
      <c r="E122" s="8">
        <v>2020</v>
      </c>
      <c r="F122" s="8">
        <v>2021</v>
      </c>
      <c r="G122" s="513">
        <v>2022</v>
      </c>
      <c r="L122" s="11"/>
    </row>
    <row r="123" spans="1:12" s="401" customFormat="1" ht="26">
      <c r="A123" s="325" t="s">
        <v>558</v>
      </c>
      <c r="B123" s="326" t="s">
        <v>277</v>
      </c>
      <c r="C123" s="969"/>
      <c r="D123" s="970">
        <f>D124+D125</f>
        <v>437.80100000000004</v>
      </c>
      <c r="E123" s="970">
        <f>E124+E125</f>
        <v>350.1</v>
      </c>
      <c r="F123" s="970">
        <f>F124+F125</f>
        <v>413</v>
      </c>
      <c r="G123" s="970">
        <f>G124+G125</f>
        <v>431.8</v>
      </c>
      <c r="H123" s="1147" t="s">
        <v>445</v>
      </c>
      <c r="I123" s="449"/>
      <c r="J123" s="449"/>
      <c r="K123" s="449"/>
    </row>
    <row r="124" spans="1:12" s="401" customFormat="1" ht="13">
      <c r="A124" s="329" t="s">
        <v>311</v>
      </c>
      <c r="B124" s="326" t="s">
        <v>277</v>
      </c>
      <c r="C124" s="689">
        <v>214.7</v>
      </c>
      <c r="D124" s="689">
        <f>D127+D139</f>
        <v>214.30100000000002</v>
      </c>
      <c r="E124" s="689">
        <f>E127+E139</f>
        <v>164</v>
      </c>
      <c r="F124" s="689">
        <f>F127+F139</f>
        <v>210.5</v>
      </c>
      <c r="G124" s="689">
        <f>G127+G139</f>
        <v>210.20000000000002</v>
      </c>
      <c r="H124" s="1147" t="s">
        <v>444</v>
      </c>
      <c r="I124" s="449"/>
    </row>
    <row r="125" spans="1:12" s="401" customFormat="1" ht="13">
      <c r="A125" s="329" t="s">
        <v>317</v>
      </c>
      <c r="B125" s="326" t="s">
        <v>277</v>
      </c>
      <c r="C125" s="969"/>
      <c r="D125" s="689">
        <f>D128+D140</f>
        <v>223.5</v>
      </c>
      <c r="E125" s="689">
        <f t="shared" ref="E125" si="18">E128+E140</f>
        <v>186.1</v>
      </c>
      <c r="F125" s="689">
        <f>F128+F140</f>
        <v>202.5</v>
      </c>
      <c r="G125" s="689">
        <f>G128+G140</f>
        <v>221.6</v>
      </c>
      <c r="H125" s="1147" t="s">
        <v>444</v>
      </c>
      <c r="I125" s="449"/>
    </row>
    <row r="126" spans="1:12" s="401" customFormat="1" ht="26">
      <c r="A126" s="341" t="s">
        <v>326</v>
      </c>
      <c r="B126" s="326" t="s">
        <v>277</v>
      </c>
      <c r="C126" s="971"/>
      <c r="D126" s="970">
        <f>D129+D132+D135</f>
        <v>216.6</v>
      </c>
      <c r="E126" s="970">
        <f t="shared" ref="E126" si="19">E129+E132+E135</f>
        <v>161.70000000000002</v>
      </c>
      <c r="F126" s="970">
        <f>F127+F128</f>
        <v>210.3</v>
      </c>
      <c r="G126" s="970">
        <f>G127+G128</f>
        <v>211.4</v>
      </c>
      <c r="H126" s="1147" t="s">
        <v>445</v>
      </c>
      <c r="I126" s="449"/>
      <c r="J126" s="449"/>
      <c r="K126" s="449"/>
    </row>
    <row r="127" spans="1:12" s="401" customFormat="1" ht="13">
      <c r="A127" s="329" t="s">
        <v>321</v>
      </c>
      <c r="B127" s="326" t="s">
        <v>277</v>
      </c>
      <c r="C127" s="971"/>
      <c r="D127" s="689">
        <f>D130+D133+D136</f>
        <v>203.4</v>
      </c>
      <c r="E127" s="689">
        <f>E130+E133+E136</f>
        <v>151.30000000000001</v>
      </c>
      <c r="F127" s="819">
        <f>F130+F133+F136</f>
        <v>197.8</v>
      </c>
      <c r="G127" s="689">
        <f>G130+G133+G136</f>
        <v>198.4</v>
      </c>
      <c r="H127" s="1147" t="s">
        <v>444</v>
      </c>
      <c r="I127" s="449"/>
    </row>
    <row r="128" spans="1:12" s="401" customFormat="1" ht="13">
      <c r="A128" s="329" t="s">
        <v>322</v>
      </c>
      <c r="B128" s="326" t="s">
        <v>277</v>
      </c>
      <c r="C128" s="971"/>
      <c r="D128" s="689">
        <f>D131+D134+D137</f>
        <v>13.200000000000001</v>
      </c>
      <c r="E128" s="689">
        <f t="shared" ref="E128" si="20">E131+E134+E137</f>
        <v>10.4</v>
      </c>
      <c r="F128" s="819">
        <f>F131+F134+F137</f>
        <v>12.5</v>
      </c>
      <c r="G128" s="689">
        <f>G131+G134+G137</f>
        <v>13</v>
      </c>
      <c r="H128" s="1147" t="s">
        <v>444</v>
      </c>
      <c r="I128" s="449"/>
    </row>
    <row r="129" spans="1:11" s="401" customFormat="1" ht="13">
      <c r="A129" s="328" t="s">
        <v>318</v>
      </c>
      <c r="B129" s="326" t="s">
        <v>277</v>
      </c>
      <c r="C129" s="969"/>
      <c r="D129" s="970">
        <f>D130+D131</f>
        <v>185</v>
      </c>
      <c r="E129" s="970">
        <f>E130+E131</f>
        <v>126.4</v>
      </c>
      <c r="F129" s="892">
        <f>F130+F131</f>
        <v>172.5</v>
      </c>
      <c r="G129" s="970">
        <f>G130+G131</f>
        <v>172.5</v>
      </c>
      <c r="H129" s="1147" t="s">
        <v>445</v>
      </c>
      <c r="I129" s="449"/>
      <c r="J129" s="449"/>
      <c r="K129" s="449"/>
    </row>
    <row r="130" spans="1:11" s="401" customFormat="1" ht="13">
      <c r="A130" s="329" t="s">
        <v>321</v>
      </c>
      <c r="B130" s="326" t="s">
        <v>277</v>
      </c>
      <c r="C130" s="971">
        <v>186.3</v>
      </c>
      <c r="D130" s="689">
        <v>176.1</v>
      </c>
      <c r="E130" s="624">
        <v>126.4</v>
      </c>
      <c r="F130" s="820">
        <v>172.5</v>
      </c>
      <c r="G130" s="1119">
        <v>172.5</v>
      </c>
      <c r="H130" s="1147" t="s">
        <v>444</v>
      </c>
      <c r="I130" s="449"/>
    </row>
    <row r="131" spans="1:11" s="401" customFormat="1" ht="13">
      <c r="A131" s="329" t="s">
        <v>322</v>
      </c>
      <c r="B131" s="326" t="s">
        <v>277</v>
      </c>
      <c r="C131" s="969"/>
      <c r="D131" s="689">
        <v>8.9</v>
      </c>
      <c r="E131" s="1349">
        <v>0</v>
      </c>
      <c r="F131" s="753">
        <v>0</v>
      </c>
      <c r="G131" s="1301">
        <v>0</v>
      </c>
      <c r="H131" s="1147" t="s">
        <v>444</v>
      </c>
      <c r="I131" s="449"/>
    </row>
    <row r="132" spans="1:11" s="401" customFormat="1" ht="13">
      <c r="A132" s="328" t="s">
        <v>319</v>
      </c>
      <c r="B132" s="326" t="s">
        <v>277</v>
      </c>
      <c r="C132" s="969"/>
      <c r="D132" s="970">
        <f>D133+D134</f>
        <v>20.2</v>
      </c>
      <c r="E132" s="970">
        <f t="shared" ref="E132:G132" si="21">E133+E134</f>
        <v>26.700000000000003</v>
      </c>
      <c r="F132" s="892">
        <f t="shared" si="21"/>
        <v>29.3</v>
      </c>
      <c r="G132" s="970">
        <f t="shared" si="21"/>
        <v>30.6</v>
      </c>
      <c r="H132" s="1147" t="s">
        <v>445</v>
      </c>
      <c r="I132" s="449"/>
      <c r="J132" s="449"/>
      <c r="K132" s="449"/>
    </row>
    <row r="133" spans="1:11" s="401" customFormat="1" ht="13">
      <c r="A133" s="329" t="s">
        <v>321</v>
      </c>
      <c r="B133" s="326" t="s">
        <v>277</v>
      </c>
      <c r="C133" s="971">
        <v>27.5</v>
      </c>
      <c r="D133" s="689">
        <v>16.8</v>
      </c>
      <c r="E133" s="624">
        <v>16.3</v>
      </c>
      <c r="F133" s="820">
        <v>16.8</v>
      </c>
      <c r="G133" s="1119">
        <v>17.600000000000001</v>
      </c>
      <c r="H133" s="1147" t="s">
        <v>444</v>
      </c>
      <c r="I133" s="449"/>
    </row>
    <row r="134" spans="1:11" s="401" customFormat="1" ht="13">
      <c r="A134" s="329" t="s">
        <v>322</v>
      </c>
      <c r="B134" s="326" t="s">
        <v>277</v>
      </c>
      <c r="C134" s="969"/>
      <c r="D134" s="689">
        <v>3.4</v>
      </c>
      <c r="E134" s="624">
        <v>10.4</v>
      </c>
      <c r="F134" s="820">
        <v>12.5</v>
      </c>
      <c r="G134" s="1301">
        <v>13</v>
      </c>
      <c r="H134" s="1147" t="s">
        <v>444</v>
      </c>
      <c r="I134" s="449"/>
    </row>
    <row r="135" spans="1:11" s="401" customFormat="1" ht="13">
      <c r="A135" s="328" t="s">
        <v>320</v>
      </c>
      <c r="B135" s="326" t="s">
        <v>277</v>
      </c>
      <c r="C135" s="969"/>
      <c r="D135" s="970">
        <f>D136+D137</f>
        <v>11.4</v>
      </c>
      <c r="E135" s="970">
        <f t="shared" ref="E135:G135" si="22">E136+E137</f>
        <v>8.6</v>
      </c>
      <c r="F135" s="892">
        <f t="shared" si="22"/>
        <v>8.5</v>
      </c>
      <c r="G135" s="970">
        <f t="shared" si="22"/>
        <v>8.3000000000000007</v>
      </c>
      <c r="H135" s="1147" t="s">
        <v>445</v>
      </c>
      <c r="I135" s="449"/>
      <c r="J135" s="449"/>
      <c r="K135" s="449"/>
    </row>
    <row r="136" spans="1:11" s="401" customFormat="1" ht="13">
      <c r="A136" s="329" t="s">
        <v>321</v>
      </c>
      <c r="B136" s="326" t="s">
        <v>277</v>
      </c>
      <c r="C136" s="971">
        <v>0.9</v>
      </c>
      <c r="D136" s="689">
        <v>10.5</v>
      </c>
      <c r="E136" s="624">
        <v>8.6</v>
      </c>
      <c r="F136" s="820">
        <v>8.5</v>
      </c>
      <c r="G136" s="1119">
        <v>8.3000000000000007</v>
      </c>
      <c r="H136" s="1147" t="s">
        <v>444</v>
      </c>
      <c r="I136" s="449"/>
    </row>
    <row r="137" spans="1:11" s="401" customFormat="1" ht="13">
      <c r="A137" s="329" t="s">
        <v>322</v>
      </c>
      <c r="B137" s="326" t="s">
        <v>277</v>
      </c>
      <c r="C137" s="969"/>
      <c r="D137" s="689">
        <v>0.9</v>
      </c>
      <c r="E137" s="687">
        <v>0</v>
      </c>
      <c r="F137" s="753">
        <v>0</v>
      </c>
      <c r="G137" s="1301">
        <v>0</v>
      </c>
      <c r="H137" s="1147" t="s">
        <v>444</v>
      </c>
      <c r="I137" s="449"/>
    </row>
    <row r="138" spans="1:11" s="401" customFormat="1" ht="26">
      <c r="A138" s="325" t="s">
        <v>1098</v>
      </c>
      <c r="B138" s="326" t="s">
        <v>277</v>
      </c>
      <c r="C138" s="969"/>
      <c r="D138" s="972">
        <f>D139+D140</f>
        <v>221.20100000000002</v>
      </c>
      <c r="E138" s="972">
        <f t="shared" ref="E138" si="23">E139+E140</f>
        <v>188.39999999999998</v>
      </c>
      <c r="F138" s="892">
        <f>F139+F140</f>
        <v>202.7</v>
      </c>
      <c r="G138" s="970">
        <f>G139+G140</f>
        <v>220.4</v>
      </c>
      <c r="H138" s="1147" t="s">
        <v>445</v>
      </c>
      <c r="I138" s="449"/>
      <c r="J138" s="449"/>
      <c r="K138" s="449"/>
    </row>
    <row r="139" spans="1:11">
      <c r="A139" s="329" t="s">
        <v>321</v>
      </c>
      <c r="B139" s="326" t="s">
        <v>277</v>
      </c>
      <c r="C139" s="969"/>
      <c r="D139" s="969">
        <f>D142+D145+D148</f>
        <v>10.900999999999998</v>
      </c>
      <c r="E139" s="969">
        <f t="shared" ref="E139" si="24">E142+E145+E148</f>
        <v>12.7</v>
      </c>
      <c r="F139" s="820">
        <f>F142+F145+F148</f>
        <v>12.7</v>
      </c>
      <c r="G139" s="624">
        <f>G142+G145+G148</f>
        <v>11.799999999999999</v>
      </c>
      <c r="H139" s="1147" t="s">
        <v>444</v>
      </c>
      <c r="I139" s="449"/>
    </row>
    <row r="140" spans="1:11">
      <c r="A140" s="329" t="s">
        <v>322</v>
      </c>
      <c r="B140" s="326" t="s">
        <v>277</v>
      </c>
      <c r="C140" s="969"/>
      <c r="D140" s="969">
        <f>D143+D146+D149</f>
        <v>210.3</v>
      </c>
      <c r="E140" s="969">
        <f t="shared" ref="E140" si="25">E143+E146+E149</f>
        <v>175.7</v>
      </c>
      <c r="F140" s="820">
        <f>F143+F146+F149</f>
        <v>190</v>
      </c>
      <c r="G140" s="624">
        <f>G143+G146+G149</f>
        <v>208.6</v>
      </c>
      <c r="H140" s="1147" t="s">
        <v>444</v>
      </c>
      <c r="I140" s="449"/>
    </row>
    <row r="141" spans="1:11">
      <c r="A141" s="328" t="s">
        <v>323</v>
      </c>
      <c r="B141" s="326" t="s">
        <v>277</v>
      </c>
      <c r="C141" s="969"/>
      <c r="D141" s="970">
        <f>D142+D143</f>
        <v>220.6</v>
      </c>
      <c r="E141" s="745">
        <f>E142+E143</f>
        <v>188</v>
      </c>
      <c r="F141" s="973">
        <f>F142+F143</f>
        <v>202.3</v>
      </c>
      <c r="G141" s="745">
        <f>G142+G143</f>
        <v>219.6</v>
      </c>
      <c r="H141" s="1147" t="s">
        <v>445</v>
      </c>
      <c r="I141" s="449"/>
      <c r="J141" s="449"/>
      <c r="K141" s="449"/>
    </row>
    <row r="142" spans="1:11">
      <c r="A142" s="329" t="s">
        <v>321</v>
      </c>
      <c r="B142" s="326" t="s">
        <v>277</v>
      </c>
      <c r="C142" s="969"/>
      <c r="D142" s="624">
        <v>10.7</v>
      </c>
      <c r="E142" s="624">
        <v>12.5</v>
      </c>
      <c r="F142" s="820">
        <v>12.5</v>
      </c>
      <c r="G142" s="1119">
        <v>11.7</v>
      </c>
      <c r="H142" s="1147" t="s">
        <v>444</v>
      </c>
      <c r="I142" s="449"/>
    </row>
    <row r="143" spans="1:11">
      <c r="A143" s="329" t="s">
        <v>322</v>
      </c>
      <c r="B143" s="326" t="s">
        <v>277</v>
      </c>
      <c r="C143" s="969"/>
      <c r="D143" s="624">
        <v>209.9</v>
      </c>
      <c r="E143" s="624">
        <v>175.5</v>
      </c>
      <c r="F143" s="820">
        <v>189.8</v>
      </c>
      <c r="G143" s="1119">
        <v>207.9</v>
      </c>
      <c r="H143" s="1147" t="s">
        <v>444</v>
      </c>
      <c r="I143" s="449"/>
    </row>
    <row r="144" spans="1:11">
      <c r="A144" s="328" t="s">
        <v>324</v>
      </c>
      <c r="B144" s="326" t="s">
        <v>277</v>
      </c>
      <c r="C144" s="969"/>
      <c r="D144" s="970">
        <f>D145+D146</f>
        <v>0.40100000000000002</v>
      </c>
      <c r="E144" s="745">
        <f>E145+E146</f>
        <v>0.2</v>
      </c>
      <c r="F144" s="973">
        <f>F145+F146</f>
        <v>0</v>
      </c>
      <c r="G144" s="745">
        <f>G145+G146</f>
        <v>0.7</v>
      </c>
      <c r="H144" s="1147" t="s">
        <v>445</v>
      </c>
      <c r="I144" s="449"/>
      <c r="J144" s="449"/>
      <c r="K144" s="449"/>
    </row>
    <row r="145" spans="1:13">
      <c r="A145" s="329" t="s">
        <v>321</v>
      </c>
      <c r="B145" s="326" t="s">
        <v>277</v>
      </c>
      <c r="C145" s="969"/>
      <c r="D145" s="1350">
        <v>1E-3</v>
      </c>
      <c r="E145" s="687">
        <v>0</v>
      </c>
      <c r="F145" s="753">
        <v>0</v>
      </c>
      <c r="G145" s="687">
        <v>0</v>
      </c>
      <c r="H145" s="1147" t="s">
        <v>444</v>
      </c>
      <c r="I145" s="449"/>
    </row>
    <row r="146" spans="1:13">
      <c r="A146" s="329" t="s">
        <v>322</v>
      </c>
      <c r="B146" s="326" t="s">
        <v>277</v>
      </c>
      <c r="C146" s="969"/>
      <c r="D146" s="624">
        <v>0.4</v>
      </c>
      <c r="E146" s="624">
        <v>0.2</v>
      </c>
      <c r="F146" s="753">
        <v>0</v>
      </c>
      <c r="G146" s="1119">
        <v>0.7</v>
      </c>
      <c r="H146" s="1147" t="s">
        <v>444</v>
      </c>
      <c r="I146" s="449"/>
    </row>
    <row r="147" spans="1:13">
      <c r="A147" s="328" t="s">
        <v>325</v>
      </c>
      <c r="B147" s="326" t="s">
        <v>277</v>
      </c>
      <c r="C147" s="969"/>
      <c r="D147" s="970">
        <f>D148+D149</f>
        <v>0.2</v>
      </c>
      <c r="E147" s="974">
        <f>E148+E149</f>
        <v>0.2</v>
      </c>
      <c r="F147" s="973">
        <f>F148+F149</f>
        <v>0.4</v>
      </c>
      <c r="G147" s="745">
        <f>G148+G149</f>
        <v>0.1</v>
      </c>
      <c r="H147" s="1147" t="s">
        <v>445</v>
      </c>
      <c r="I147" s="449"/>
      <c r="J147" s="449"/>
      <c r="K147" s="449"/>
    </row>
    <row r="148" spans="1:13">
      <c r="A148" s="329" t="s">
        <v>321</v>
      </c>
      <c r="B148" s="326" t="s">
        <v>277</v>
      </c>
      <c r="C148" s="391"/>
      <c r="D148" s="624">
        <v>0.2</v>
      </c>
      <c r="E148" s="975">
        <v>0.2</v>
      </c>
      <c r="F148" s="820">
        <v>0.2</v>
      </c>
      <c r="G148" s="1119">
        <v>0.1</v>
      </c>
      <c r="H148" s="1147" t="s">
        <v>444</v>
      </c>
      <c r="I148" s="449"/>
    </row>
    <row r="149" spans="1:13">
      <c r="A149" s="329" t="s">
        <v>322</v>
      </c>
      <c r="B149" s="326" t="s">
        <v>277</v>
      </c>
      <c r="C149" s="391"/>
      <c r="D149" s="687">
        <v>0</v>
      </c>
      <c r="E149" s="384">
        <v>0</v>
      </c>
      <c r="F149" s="820">
        <v>0.2</v>
      </c>
      <c r="G149" s="1301">
        <v>0</v>
      </c>
      <c r="H149" s="1147" t="s">
        <v>444</v>
      </c>
      <c r="I149" s="449"/>
    </row>
    <row r="150" spans="1:13" s="401" customFormat="1" ht="16" customHeight="1">
      <c r="A150" s="1515" t="s">
        <v>942</v>
      </c>
      <c r="B150" s="1516"/>
      <c r="C150" s="1516"/>
      <c r="D150" s="1516"/>
      <c r="E150" s="1516"/>
      <c r="F150" s="1516"/>
      <c r="G150" s="1516"/>
      <c r="H150" s="470"/>
    </row>
    <row r="151" spans="1:13" s="401" customFormat="1" ht="16" customHeight="1">
      <c r="A151" s="1499" t="s">
        <v>943</v>
      </c>
      <c r="B151" s="1499"/>
      <c r="C151" s="1499"/>
      <c r="D151" s="1499"/>
      <c r="E151" s="1499"/>
      <c r="F151" s="1499"/>
      <c r="G151" s="1499"/>
      <c r="H151" s="470"/>
    </row>
    <row r="153" spans="1:13" ht="35.15" customHeight="1">
      <c r="A153" s="1192" t="s">
        <v>137</v>
      </c>
      <c r="B153" s="1192"/>
      <c r="C153" s="1192"/>
      <c r="D153" s="1192"/>
      <c r="E153" s="1192"/>
      <c r="F153" s="71"/>
      <c r="G153" s="71"/>
      <c r="H153" s="1439"/>
    </row>
    <row r="154" spans="1:13">
      <c r="A154" s="938" t="s">
        <v>542</v>
      </c>
      <c r="B154" s="588" t="s">
        <v>461</v>
      </c>
      <c r="C154" s="279">
        <v>2018</v>
      </c>
      <c r="D154" s="279">
        <v>2019</v>
      </c>
      <c r="E154" s="279">
        <v>2020</v>
      </c>
      <c r="F154" s="279">
        <v>2021</v>
      </c>
      <c r="G154" s="923">
        <v>2022</v>
      </c>
      <c r="H154" s="471"/>
    </row>
    <row r="155" spans="1:13" ht="52">
      <c r="A155" s="436" t="s">
        <v>435</v>
      </c>
      <c r="B155" s="584" t="s">
        <v>150</v>
      </c>
      <c r="C155" s="584">
        <v>4.0000000000000001E-3</v>
      </c>
      <c r="D155" s="584">
        <v>4.0000000000000001E-3</v>
      </c>
      <c r="E155" s="584">
        <v>5.0000000000000001E-4</v>
      </c>
      <c r="F155" s="861">
        <v>2.9999999999999999E-7</v>
      </c>
      <c r="G155" s="988">
        <v>0</v>
      </c>
      <c r="H155" s="449"/>
      <c r="I155" s="449"/>
      <c r="J155" s="449"/>
      <c r="K155" s="1132" t="s">
        <v>514</v>
      </c>
    </row>
    <row r="156" spans="1:13" ht="39">
      <c r="A156" s="436" t="s">
        <v>436</v>
      </c>
      <c r="B156" s="584" t="s">
        <v>152</v>
      </c>
      <c r="C156" s="850">
        <v>0</v>
      </c>
      <c r="D156" s="860">
        <v>3.6999999999999998E-2</v>
      </c>
      <c r="E156" s="768">
        <v>0.2</v>
      </c>
      <c r="F156" s="862">
        <v>0.185</v>
      </c>
      <c r="G156" s="862">
        <v>0.17699999999999999</v>
      </c>
      <c r="H156" s="449"/>
      <c r="I156" s="449"/>
      <c r="J156" s="449"/>
      <c r="K156" s="1132" t="s">
        <v>514</v>
      </c>
      <c r="L156" s="1135"/>
      <c r="M156" s="1135"/>
    </row>
    <row r="157" spans="1:13" ht="39">
      <c r="A157" s="436" t="s">
        <v>437</v>
      </c>
      <c r="B157" s="584" t="s">
        <v>153</v>
      </c>
      <c r="C157" s="584">
        <v>3.0000000000000001E-3</v>
      </c>
      <c r="D157" s="584">
        <v>2E-3</v>
      </c>
      <c r="E157" s="639">
        <v>1.5E-3</v>
      </c>
      <c r="F157" s="863">
        <v>4.0000000000000001E-3</v>
      </c>
      <c r="G157" s="988">
        <v>0</v>
      </c>
      <c r="H157" s="449"/>
      <c r="I157" s="449"/>
      <c r="J157" s="449"/>
      <c r="K157" s="1132" t="s">
        <v>514</v>
      </c>
    </row>
    <row r="158" spans="1:13" ht="52">
      <c r="A158" s="436" t="s">
        <v>438</v>
      </c>
      <c r="B158" s="584" t="s">
        <v>154</v>
      </c>
      <c r="C158" s="584">
        <v>8.9999999999999993E-3</v>
      </c>
      <c r="D158" s="584">
        <v>8.0000000000000002E-3</v>
      </c>
      <c r="E158" s="639">
        <v>8.2000000000000007E-3</v>
      </c>
      <c r="F158" s="863">
        <v>8.0000000000000002E-3</v>
      </c>
      <c r="G158" s="863">
        <v>4.7999999999999996E-3</v>
      </c>
      <c r="H158" s="449"/>
      <c r="I158" s="449"/>
      <c r="J158" s="449"/>
      <c r="K158" s="1132" t="s">
        <v>514</v>
      </c>
    </row>
    <row r="159" spans="1:13">
      <c r="A159" s="1514" t="s">
        <v>667</v>
      </c>
      <c r="B159" s="1514"/>
      <c r="C159" s="1514"/>
      <c r="D159" s="1514"/>
      <c r="E159" s="1514"/>
      <c r="F159" s="401"/>
      <c r="G159" s="401"/>
    </row>
    <row r="160" spans="1:13" ht="40" customHeight="1">
      <c r="A160" s="1504" t="s">
        <v>1002</v>
      </c>
      <c r="B160" s="1504"/>
      <c r="C160" s="1504"/>
      <c r="D160" s="1504"/>
      <c r="E160" s="1504"/>
      <c r="F160" s="1504"/>
      <c r="G160" s="1504"/>
      <c r="H160" s="470"/>
    </row>
    <row r="161" spans="1:8" ht="49" customHeight="1">
      <c r="A161" s="1499" t="s">
        <v>611</v>
      </c>
      <c r="B161" s="1499"/>
      <c r="C161" s="1499"/>
      <c r="D161" s="1499"/>
      <c r="E161" s="1499"/>
      <c r="F161" s="1499"/>
      <c r="G161" s="1499"/>
      <c r="H161" s="470"/>
    </row>
    <row r="164" spans="1:8">
      <c r="A164" s="11"/>
    </row>
    <row r="165" spans="1:8">
      <c r="A165" s="11"/>
    </row>
    <row r="168" spans="1:8">
      <c r="A168" s="424"/>
      <c r="B168" s="424"/>
      <c r="C168" s="574"/>
      <c r="D168" s="574"/>
      <c r="E168" s="575"/>
      <c r="F168" s="575"/>
      <c r="G168" s="575"/>
    </row>
  </sheetData>
  <mergeCells count="22">
    <mergeCell ref="A151:G151"/>
    <mergeCell ref="A160:G160"/>
    <mergeCell ref="A161:G161"/>
    <mergeCell ref="A16:F16"/>
    <mergeCell ref="A60:G60"/>
    <mergeCell ref="A83:G83"/>
    <mergeCell ref="A84:G84"/>
    <mergeCell ref="A95:G95"/>
    <mergeCell ref="A18:G18"/>
    <mergeCell ref="A41:G41"/>
    <mergeCell ref="A42:G42"/>
    <mergeCell ref="A19:G19"/>
    <mergeCell ref="A74:G74"/>
    <mergeCell ref="A159:E159"/>
    <mergeCell ref="A150:G150"/>
    <mergeCell ref="A40:F40"/>
    <mergeCell ref="A62:E62"/>
    <mergeCell ref="A73:E73"/>
    <mergeCell ref="A17:G17"/>
    <mergeCell ref="A44:E44"/>
    <mergeCell ref="A121:F121"/>
    <mergeCell ref="A119:G11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индекс</vt:lpstr>
      <vt:lpstr>Климат старый</vt:lpstr>
      <vt:lpstr>Климат нов полн</vt:lpstr>
      <vt:lpstr>Климат</vt:lpstr>
      <vt:lpstr>Энергия</vt:lpstr>
      <vt:lpstr>вода</vt:lpstr>
      <vt:lpstr>ИСУ</vt:lpstr>
      <vt:lpstr>выбросы</vt:lpstr>
      <vt:lpstr>Вода </vt:lpstr>
      <vt:lpstr>Выбросы </vt:lpstr>
      <vt:lpstr>отходы</vt:lpstr>
      <vt:lpstr>Земля и Отходы</vt:lpstr>
      <vt:lpstr>Промбезопасность</vt:lpstr>
      <vt:lpstr>Охрана труда</vt:lpstr>
      <vt:lpstr>Работники</vt:lpstr>
      <vt:lpstr>Корп управление</vt:lpstr>
      <vt:lpstr>Климат!Область_печати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Karibova, Mariya</dc:creator>
  <cp:lastModifiedBy>AK&amp;M</cp:lastModifiedBy>
  <cp:lastPrinted>2023-07-12T11:45:55Z</cp:lastPrinted>
  <dcterms:created xsi:type="dcterms:W3CDTF">2021-03-24T13:06:20Z</dcterms:created>
  <dcterms:modified xsi:type="dcterms:W3CDTF">2023-07-19T14:57:04Z</dcterms:modified>
</cp:coreProperties>
</file>